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i1\OneDrive\Consulting\Arizona\!Arizona Analysis\!Charter\Data\Done\"/>
    </mc:Choice>
  </mc:AlternateContent>
  <bookViews>
    <workbookView xWindow="480" yWindow="75" windowWidth="18075" windowHeight="12525"/>
  </bookViews>
  <sheets>
    <sheet name="OSS_HS" sheetId="1" r:id="rId1"/>
  </sheets>
  <calcPr calcId="171027"/>
</workbook>
</file>

<file path=xl/calcChain.xml><?xml version="1.0" encoding="utf-8"?>
<calcChain xmlns="http://schemas.openxmlformats.org/spreadsheetml/2006/main">
  <c r="BV70" i="1" l="1"/>
  <c r="CZ70" i="1"/>
  <c r="DA70" i="1"/>
  <c r="DB70" i="1"/>
  <c r="DC70" i="1"/>
  <c r="Z70" i="1" s="1"/>
  <c r="DD70" i="1"/>
  <c r="DE70" i="1"/>
  <c r="AB70" i="1" s="1"/>
  <c r="DF70" i="1"/>
  <c r="DG70" i="1"/>
  <c r="DH70" i="1"/>
  <c r="DI70" i="1"/>
  <c r="DJ70" i="1"/>
  <c r="DK70" i="1"/>
  <c r="AH70" i="1" s="1"/>
  <c r="DL70" i="1"/>
  <c r="DM70" i="1"/>
  <c r="AJ70" i="1" s="1"/>
  <c r="DN70" i="1"/>
  <c r="DO70" i="1"/>
  <c r="DP70" i="1"/>
  <c r="DQ70" i="1"/>
  <c r="DR70" i="1"/>
  <c r="DS70" i="1"/>
  <c r="AP70" i="1" s="1"/>
  <c r="DT70" i="1"/>
  <c r="DU70" i="1"/>
  <c r="AR70" i="1" s="1"/>
  <c r="DV70" i="1"/>
  <c r="DW70" i="1"/>
  <c r="DX70" i="1"/>
  <c r="DY70" i="1"/>
  <c r="DZ70" i="1"/>
  <c r="EA70" i="1"/>
  <c r="AX70" i="1" s="1"/>
  <c r="EB70" i="1"/>
  <c r="EC70" i="1"/>
  <c r="AZ70" i="1" s="1"/>
  <c r="ED70" i="1"/>
  <c r="EE70" i="1"/>
  <c r="EF70" i="1"/>
  <c r="EG70" i="1"/>
  <c r="EH70" i="1"/>
  <c r="EI70" i="1"/>
  <c r="BF70" i="1" s="1"/>
  <c r="EJ70" i="1"/>
  <c r="EK70" i="1"/>
  <c r="BH70" i="1" s="1"/>
  <c r="EL70" i="1"/>
  <c r="EM70" i="1"/>
  <c r="EN70" i="1"/>
  <c r="EO70" i="1"/>
  <c r="EP70" i="1"/>
  <c r="EQ70" i="1"/>
  <c r="BN70" i="1" s="1"/>
  <c r="ER70" i="1"/>
  <c r="ES70" i="1"/>
  <c r="BP70" i="1" s="1"/>
  <c r="ET70" i="1"/>
  <c r="EU70" i="1"/>
  <c r="EV70" i="1"/>
  <c r="EW70" i="1"/>
  <c r="EX70" i="1"/>
  <c r="EY70" i="1"/>
  <c r="EZ70" i="1"/>
  <c r="FA70" i="1"/>
  <c r="BX70" i="1" s="1"/>
  <c r="FB70" i="1"/>
  <c r="FC70" i="1"/>
  <c r="FD70" i="1"/>
  <c r="FE70" i="1"/>
  <c r="FF70" i="1"/>
  <c r="FG70" i="1"/>
  <c r="CD70" i="1" s="1"/>
  <c r="FH70" i="1"/>
  <c r="FI70" i="1"/>
  <c r="CF70" i="1" s="1"/>
  <c r="FJ70" i="1"/>
  <c r="FK70" i="1"/>
  <c r="FL70" i="1"/>
  <c r="FM70" i="1"/>
  <c r="FN70" i="1"/>
  <c r="FO70" i="1"/>
  <c r="CL70" i="1" s="1"/>
  <c r="FP70" i="1"/>
  <c r="FQ70" i="1"/>
  <c r="CN70" i="1" s="1"/>
  <c r="FR70" i="1"/>
  <c r="FS70" i="1"/>
  <c r="FT70" i="1"/>
  <c r="FU70" i="1"/>
  <c r="FV70" i="1"/>
  <c r="CS70" i="1" s="1"/>
  <c r="FW70" i="1"/>
  <c r="FX70" i="1"/>
  <c r="FY70" i="1"/>
  <c r="CV70" i="1" s="1"/>
  <c r="FZ70" i="1"/>
  <c r="GA70" i="1"/>
  <c r="GB70" i="1"/>
  <c r="GC70" i="1"/>
  <c r="GD70" i="1"/>
  <c r="GE70" i="1"/>
  <c r="GF70" i="1"/>
  <c r="GG70" i="1"/>
  <c r="GH70" i="1"/>
  <c r="GI70" i="1"/>
  <c r="GJ70" i="1"/>
  <c r="GK70" i="1"/>
  <c r="GL70" i="1"/>
  <c r="GM70" i="1"/>
  <c r="GN70" i="1"/>
  <c r="GO70" i="1"/>
  <c r="GP70" i="1"/>
  <c r="GQ70" i="1"/>
  <c r="GR70" i="1"/>
  <c r="GS70" i="1"/>
  <c r="GT70" i="1"/>
  <c r="GU70" i="1"/>
  <c r="GV70" i="1"/>
  <c r="GW70" i="1"/>
  <c r="GX70" i="1"/>
  <c r="GY70" i="1"/>
  <c r="GZ70" i="1"/>
  <c r="HA70" i="1"/>
  <c r="HB70" i="1"/>
  <c r="HC70" i="1"/>
  <c r="HD70" i="1"/>
  <c r="HE70" i="1"/>
  <c r="HF70" i="1"/>
  <c r="HG70" i="1"/>
  <c r="HH70" i="1"/>
  <c r="HI70" i="1"/>
  <c r="HJ70" i="1"/>
  <c r="HK70" i="1"/>
  <c r="HL70" i="1"/>
  <c r="HM70" i="1"/>
  <c r="HN70" i="1"/>
  <c r="HO70" i="1"/>
  <c r="HP70" i="1"/>
  <c r="HQ70" i="1"/>
  <c r="HR70" i="1"/>
  <c r="HS70" i="1"/>
  <c r="HT70" i="1"/>
  <c r="HU70" i="1"/>
  <c r="HV70" i="1"/>
  <c r="HW70" i="1"/>
  <c r="HX70" i="1"/>
  <c r="HY70" i="1"/>
  <c r="HZ70" i="1"/>
  <c r="IA70" i="1"/>
  <c r="IB70" i="1"/>
  <c r="IC70" i="1"/>
  <c r="ID70" i="1"/>
  <c r="IE70" i="1"/>
  <c r="IF70" i="1"/>
  <c r="IG70" i="1"/>
  <c r="IH70" i="1"/>
  <c r="II70" i="1"/>
  <c r="IJ70" i="1"/>
  <c r="IK70" i="1"/>
  <c r="IL70" i="1"/>
  <c r="IM70" i="1"/>
  <c r="IN70" i="1"/>
  <c r="IO70" i="1"/>
  <c r="IP70" i="1"/>
  <c r="IQ70" i="1"/>
  <c r="IR70" i="1"/>
  <c r="IS70" i="1"/>
  <c r="IT70" i="1"/>
  <c r="IU70" i="1"/>
  <c r="IV70" i="1"/>
  <c r="IW70" i="1"/>
  <c r="IX70" i="1"/>
  <c r="IY70" i="1"/>
  <c r="IZ70" i="1"/>
  <c r="JA70" i="1"/>
  <c r="JB70" i="1"/>
  <c r="JC70" i="1"/>
  <c r="JD70" i="1"/>
  <c r="CY70" i="1"/>
  <c r="V70" i="1" s="1"/>
  <c r="CU70" i="1" l="1"/>
  <c r="CM70" i="1"/>
  <c r="CE70" i="1"/>
  <c r="BW70" i="1"/>
  <c r="BO70" i="1"/>
  <c r="BG70" i="1"/>
  <c r="AY70" i="1"/>
  <c r="AQ70" i="1"/>
  <c r="AI70" i="1"/>
  <c r="AA70" i="1"/>
  <c r="CT70" i="1"/>
  <c r="CK70" i="1"/>
  <c r="CC70" i="1"/>
  <c r="BU70" i="1"/>
  <c r="BM70" i="1"/>
  <c r="BE70" i="1"/>
  <c r="AW70" i="1"/>
  <c r="AO70" i="1"/>
  <c r="AG70" i="1"/>
  <c r="Y70" i="1"/>
  <c r="CR70" i="1"/>
  <c r="CJ70" i="1"/>
  <c r="CB70" i="1"/>
  <c r="BT70" i="1"/>
  <c r="BL70" i="1"/>
  <c r="BD70" i="1"/>
  <c r="AV70" i="1"/>
  <c r="AN70" i="1"/>
  <c r="AF70" i="1"/>
  <c r="X70" i="1"/>
  <c r="CQ70" i="1"/>
  <c r="CI70" i="1"/>
  <c r="CA70" i="1"/>
  <c r="BS70" i="1"/>
  <c r="BK70" i="1"/>
  <c r="BC70" i="1"/>
  <c r="AU70" i="1"/>
  <c r="AM70" i="1"/>
  <c r="AE70" i="1"/>
  <c r="W70" i="1"/>
  <c r="CX70" i="1"/>
  <c r="CP70" i="1"/>
  <c r="CH70" i="1"/>
  <c r="BZ70" i="1"/>
  <c r="BR70" i="1"/>
  <c r="BJ70" i="1"/>
  <c r="BB70" i="1"/>
  <c r="AT70" i="1"/>
  <c r="AL70" i="1"/>
  <c r="AD70" i="1"/>
  <c r="CW70" i="1"/>
  <c r="CO70" i="1"/>
  <c r="CG70" i="1"/>
  <c r="BY70" i="1"/>
  <c r="BQ70" i="1"/>
  <c r="BI70" i="1"/>
  <c r="BA70" i="1"/>
  <c r="AS70" i="1"/>
  <c r="AK70" i="1"/>
  <c r="AC70" i="1"/>
</calcChain>
</file>

<file path=xl/sharedStrings.xml><?xml version="1.0" encoding="utf-8"?>
<sst xmlns="http://schemas.openxmlformats.org/spreadsheetml/2006/main" count="476" uniqueCount="388">
  <si>
    <t>COMBOKEY</t>
  </si>
  <si>
    <t>District State</t>
  </si>
  <si>
    <t>District Name</t>
  </si>
  <si>
    <t>School Name</t>
  </si>
  <si>
    <t>RATIO: B/W Difference</t>
  </si>
  <si>
    <t>RATIO: L/W Difference</t>
  </si>
  <si>
    <t>RATIO: AME/W Difference</t>
  </si>
  <si>
    <t>RATIO: SWD/SWOD Difference</t>
  </si>
  <si>
    <t>RATIO: Male/Female Difference</t>
  </si>
  <si>
    <t>Risk: Overall</t>
  </si>
  <si>
    <t>Risk: American Indian</t>
  </si>
  <si>
    <t>Risk: Asian</t>
  </si>
  <si>
    <t>Risk: Hawaiian Pacific</t>
  </si>
  <si>
    <t>Risk: Black</t>
  </si>
  <si>
    <t>Risk: Latino</t>
  </si>
  <si>
    <t>Risk: White</t>
  </si>
  <si>
    <t>Risk: Multi-Racial</t>
  </si>
  <si>
    <t>Risk: LEP</t>
  </si>
  <si>
    <t>Risk: Overall Male</t>
  </si>
  <si>
    <t>Risk: American Indian Male</t>
  </si>
  <si>
    <t>Risk: Asian Male</t>
  </si>
  <si>
    <t>Risk: Hawaiian Pacific Male</t>
  </si>
  <si>
    <t>Risk: Black Male</t>
  </si>
  <si>
    <t>Risk: Latino Male</t>
  </si>
  <si>
    <t>Risk: White Male</t>
  </si>
  <si>
    <t>Risk: Multi-Racial Male</t>
  </si>
  <si>
    <t>Risk: LEP Male</t>
  </si>
  <si>
    <t>Risk: Overall Female</t>
  </si>
  <si>
    <t>Risk: American Indian Female</t>
  </si>
  <si>
    <t>Risk: Asian Female</t>
  </si>
  <si>
    <t>Risk: Hawaiian Pacific Female</t>
  </si>
  <si>
    <t>Risk: Black Female</t>
  </si>
  <si>
    <t>Risk: Latino Female</t>
  </si>
  <si>
    <t>Risk: White Female</t>
  </si>
  <si>
    <t>Risk: Multi-Racial Female</t>
  </si>
  <si>
    <t>Risk: LEP Female</t>
  </si>
  <si>
    <t>Risk: Overall SWD</t>
  </si>
  <si>
    <t>Risk: American Indian SWD</t>
  </si>
  <si>
    <t>Risk: Asian SWD</t>
  </si>
  <si>
    <t>Risk: Hawaiian Pacific SWD</t>
  </si>
  <si>
    <t>Risk: Black SWD</t>
  </si>
  <si>
    <t>Risk: Latino SWD</t>
  </si>
  <si>
    <t>Risk: White SWD</t>
  </si>
  <si>
    <t>Risk: Multi-Racial SWD</t>
  </si>
  <si>
    <t>Risk: LEP SWD</t>
  </si>
  <si>
    <t>Risk: Overall SWD MALE</t>
  </si>
  <si>
    <t>Risk: American Indian SWD MALE</t>
  </si>
  <si>
    <t>Risk: Asian SWD MALE</t>
  </si>
  <si>
    <t>Risk: Hawaiian Pacific SWD MALE</t>
  </si>
  <si>
    <t>Risk: Black SWD MALE</t>
  </si>
  <si>
    <t>Risk: Latino SWD MALE</t>
  </si>
  <si>
    <t>Risk: White SWD MALE</t>
  </si>
  <si>
    <t>Risk: Multi-Racial SWD MALE</t>
  </si>
  <si>
    <t>Risk: LEP SWD MALE</t>
  </si>
  <si>
    <t>Risk: Overall SWD FEMALE</t>
  </si>
  <si>
    <t>Risk: American Indian SWD FEMALE</t>
  </si>
  <si>
    <t>Risk: Asian SWD FEMALE</t>
  </si>
  <si>
    <t>Risk: Hawaiian Pacific SWD FEMALE</t>
  </si>
  <si>
    <t>Risk: Black SWD FEMALE</t>
  </si>
  <si>
    <t>Risk: Latino SWD FEMALE</t>
  </si>
  <si>
    <t>Risk: White SWD FEMALE</t>
  </si>
  <si>
    <t>Risk: Multi-Racial SWD FEMALE</t>
  </si>
  <si>
    <t>Risk: LEP SWD FEMALE</t>
  </si>
  <si>
    <t>Risk: Overall SWOD</t>
  </si>
  <si>
    <t>Risk: American Indian SWOD</t>
  </si>
  <si>
    <t>Risk: Asian SWOD</t>
  </si>
  <si>
    <t>Risk: Hawaiian Pacific SWOD</t>
  </si>
  <si>
    <t>Risk: Black SWOD</t>
  </si>
  <si>
    <t>Risk: Latino SWOD</t>
  </si>
  <si>
    <t>Risk: White SWOD</t>
  </si>
  <si>
    <t>Risk: Multi-Racial SWOD</t>
  </si>
  <si>
    <t>Risk: LEP SWOD</t>
  </si>
  <si>
    <t>Risk: Overall SWOD MALE</t>
  </si>
  <si>
    <t>Risk: American Indian SWOD MALE</t>
  </si>
  <si>
    <t>Risk: Asian SWOD MALE</t>
  </si>
  <si>
    <t>Risk: Hawaiian Pacific SWOD MALE</t>
  </si>
  <si>
    <t>Risk: Black SWOD MALE</t>
  </si>
  <si>
    <t>Risk: Latino SWOD MALE</t>
  </si>
  <si>
    <t>Risk: White SWOD MALE</t>
  </si>
  <si>
    <t>Risk: Multi-Racial SWOD MALE</t>
  </si>
  <si>
    <t>Risk: LEP SWOD MALE</t>
  </si>
  <si>
    <t>Risk: Overall SWOD FEMALE</t>
  </si>
  <si>
    <t>Risk: American Indian SWOD FEMALE</t>
  </si>
  <si>
    <t>Risk: Asian SWOD FEMALE</t>
  </si>
  <si>
    <t>Risk: Hawaiian Pacific SWOD FEMALE</t>
  </si>
  <si>
    <t>Risk: Black SWOD FEMALE</t>
  </si>
  <si>
    <t>Risk: Latino SWOD FEMALE</t>
  </si>
  <si>
    <t>Risk: White SWOD FEMALE</t>
  </si>
  <si>
    <t>Risk: Multi-Racial SWOD FEMALE</t>
  </si>
  <si>
    <t>Risk: LEP SWOD FEMALE</t>
  </si>
  <si>
    <t>NUM_OSS: Overall</t>
  </si>
  <si>
    <t>NUM_OSS: American Indian</t>
  </si>
  <si>
    <t>NUM_OSS: Asian</t>
  </si>
  <si>
    <t>NUM_OSS: Hawaiian Pacific</t>
  </si>
  <si>
    <t>NUM_OSS: Black</t>
  </si>
  <si>
    <t>NUM_OSS: Latino</t>
  </si>
  <si>
    <t>NUM_OSS: White</t>
  </si>
  <si>
    <t>NUM_OSS: Multi-Racial</t>
  </si>
  <si>
    <t>NUM_OSS: LEP</t>
  </si>
  <si>
    <t>NUM_OSS: Overall Male</t>
  </si>
  <si>
    <t>NUM_OSS: American Indian Male</t>
  </si>
  <si>
    <t>NUM_OSS: Asian Male</t>
  </si>
  <si>
    <t>NUM_OSS: Hawaiian Pacific Male</t>
  </si>
  <si>
    <t>NUM_OSS: Black Male</t>
  </si>
  <si>
    <t>NUM_OSS: Latino Male</t>
  </si>
  <si>
    <t>NUM_OSS: White Male</t>
  </si>
  <si>
    <t>NUM_OSS: Multi-Racial Male</t>
  </si>
  <si>
    <t>NUM_OSS: LEP Male</t>
  </si>
  <si>
    <t>NUM_OSS: Overall Female</t>
  </si>
  <si>
    <t>NUM_OSS: American Indian Female</t>
  </si>
  <si>
    <t>NUM_OSS: Asian Female</t>
  </si>
  <si>
    <t>NUM_OSS: Hawaiian Pacific Female</t>
  </si>
  <si>
    <t>NUM_OSS: Black Female</t>
  </si>
  <si>
    <t>NUM_OSS: Latino Female</t>
  </si>
  <si>
    <t>NUM_OSS: White Female</t>
  </si>
  <si>
    <t>NUM_OSS: Multi-Racial Female</t>
  </si>
  <si>
    <t>NUM_OSS: LEP Female</t>
  </si>
  <si>
    <t>NUM_OSS: Overall SWD</t>
  </si>
  <si>
    <t>NUM_OSS: American Indian SWD</t>
  </si>
  <si>
    <t>NUM_OSS: Asian SWD</t>
  </si>
  <si>
    <t>NUM_OSS: Hawaiian Pacific SWD</t>
  </si>
  <si>
    <t>NUM_OSS: Black SWD</t>
  </si>
  <si>
    <t>NUM_OSS: Latino SWD</t>
  </si>
  <si>
    <t>NUM_OSS: White SWD</t>
  </si>
  <si>
    <t>NUM_OSS: Multi-Racial SWD</t>
  </si>
  <si>
    <t>NUM_OSS: LEP SWD</t>
  </si>
  <si>
    <t>NUM_OSS: Overall SWD MALE</t>
  </si>
  <si>
    <t>NUM_OSS: American Indian SWD MALE</t>
  </si>
  <si>
    <t>NUM_OSS: Asian SWD MALE</t>
  </si>
  <si>
    <t>NUM_OSS: Hawaiian Pacific SWD MALE</t>
  </si>
  <si>
    <t>NUM_OSS: Black SWD MALE</t>
  </si>
  <si>
    <t>NUM_OSS: Latino SWD MALE</t>
  </si>
  <si>
    <t>NUM_OSS: White SWD MALE</t>
  </si>
  <si>
    <t>NUM_OSS: Multi-Racial SWD MALE</t>
  </si>
  <si>
    <t>NUM_OSS: LEP SWD MALE</t>
  </si>
  <si>
    <t>NUM_OSS: Overall SWD FEMALE</t>
  </si>
  <si>
    <t>NUM_OSS: American Indian SWD FEMALE</t>
  </si>
  <si>
    <t>NUM_OSS: Asian SWD FEMALE</t>
  </si>
  <si>
    <t>NUM_OSS: Hawaiian Pacific SWD FEMALE</t>
  </si>
  <si>
    <t>NUM_OSS: Black SWD FEMALE</t>
  </si>
  <si>
    <t>NUM_OSS: Latino SWD FEMALE</t>
  </si>
  <si>
    <t>NUM_OSS: White SWD FEMALE</t>
  </si>
  <si>
    <t>NUM_OSS: Multi-Racial SWD FEMALE</t>
  </si>
  <si>
    <t>NUM_OSS: LEP SWD FEMALE</t>
  </si>
  <si>
    <t>NUM_OSS: Overall SWOD</t>
  </si>
  <si>
    <t>NUM_OSS: American Indian SWOD</t>
  </si>
  <si>
    <t>NUM_OSS: Asian SWOD</t>
  </si>
  <si>
    <t>NUM_OSS: Hawaiian Pacific SWOD</t>
  </si>
  <si>
    <t>NUM_OSS: Black SWOD</t>
  </si>
  <si>
    <t>NUM_OSS: Latino SWOD</t>
  </si>
  <si>
    <t>NUM_OSS: White SWOD</t>
  </si>
  <si>
    <t>NUM_OSS: Multi-Racial SWOD</t>
  </si>
  <si>
    <t>NUM_OSS: LEP SWOD</t>
  </si>
  <si>
    <t>NUM_OSS: Overall SWOD MALE</t>
  </si>
  <si>
    <t>NUM_OSS: American Indian SWOD MALE</t>
  </si>
  <si>
    <t>NUM_OSS: Asian SWOD MALE</t>
  </si>
  <si>
    <t>NUM_OSS: Hawaiian Pacific SWOD MALE</t>
  </si>
  <si>
    <t>NUM_OSS: Black SWOD MALE</t>
  </si>
  <si>
    <t>NUM_OSS: Latino SWOD MALE</t>
  </si>
  <si>
    <t>NUM_OSS: White SWOD MALE</t>
  </si>
  <si>
    <t>NUM_OSS: Multi-Racial SWOD MALE</t>
  </si>
  <si>
    <t>NUM_OSS: LEP SWOD MALE</t>
  </si>
  <si>
    <t>NUM_OSS: Overall SWOD FEMALE</t>
  </si>
  <si>
    <t>NUM_OSS: American Indian SWOD FEMALE</t>
  </si>
  <si>
    <t>NUM_OSS: Asian SWOD FEMALE</t>
  </si>
  <si>
    <t>NUM_OSS: Hawaiian Pacific SWOD FEMALE</t>
  </si>
  <si>
    <t>NUM_OSS: Black SWOD FEMALE</t>
  </si>
  <si>
    <t>NUM_OSS: Latino SWOD FEMALE</t>
  </si>
  <si>
    <t>NUM_OSS: White SWOD FEMALE</t>
  </si>
  <si>
    <t>NUM_OSS: Multi-Racial SWOD FEMALE</t>
  </si>
  <si>
    <t>NUM_OSS: LEP SWOD FEMALE</t>
  </si>
  <si>
    <t>ENROLLED: Overall</t>
  </si>
  <si>
    <t>ENROLLED: American Indian</t>
  </si>
  <si>
    <t>ENROLLED: Asian</t>
  </si>
  <si>
    <t>ENROLLED: Hawaiian Pacific</t>
  </si>
  <si>
    <t>ENROLLED: Black</t>
  </si>
  <si>
    <t>ENROLLED: Latino</t>
  </si>
  <si>
    <t>ENROLLED: White</t>
  </si>
  <si>
    <t>ENROLLED: Multi-Racial</t>
  </si>
  <si>
    <t>ENROLLED: LEP</t>
  </si>
  <si>
    <t>ENROLLED: Overall Male</t>
  </si>
  <si>
    <t>ENROLLED: American Indian Male</t>
  </si>
  <si>
    <t>ENROLLED: Asian Male</t>
  </si>
  <si>
    <t>ENROLLED: Hawaiian Pacific Male</t>
  </si>
  <si>
    <t>ENROLLED: Black Male</t>
  </si>
  <si>
    <t>ENROLLED: Latino Male</t>
  </si>
  <si>
    <t>ENROLLED: White Male</t>
  </si>
  <si>
    <t>ENROLLED: Multi-Racial Male</t>
  </si>
  <si>
    <t>ENROLLED: LEP Male</t>
  </si>
  <si>
    <t>ENROLLED: Overall Female</t>
  </si>
  <si>
    <t>ENROLLED: American Indian Female</t>
  </si>
  <si>
    <t>ENROLLED: Asian Female</t>
  </si>
  <si>
    <t>ENROLLED: Hawaiian Pacific Female</t>
  </si>
  <si>
    <t>ENROLLED: Black Female</t>
  </si>
  <si>
    <t>ENROLLED: Latino Female</t>
  </si>
  <si>
    <t>ENROLLED: White Female</t>
  </si>
  <si>
    <t>ENROLLED: Multi-Racial Female</t>
  </si>
  <si>
    <t>ENROLLED: LEP Female</t>
  </si>
  <si>
    <t>ENROLLED: Overall SWD</t>
  </si>
  <si>
    <t>ENROLLED: American Indian SWD</t>
  </si>
  <si>
    <t>ENROLLED: Asian SWD</t>
  </si>
  <si>
    <t>ENROLLED: Hawaiian Pacific SWD</t>
  </si>
  <si>
    <t>ENROLLED: Black SWD</t>
  </si>
  <si>
    <t>ENROLLED: White SWD</t>
  </si>
  <si>
    <t>ENROLLED: Latino SWD</t>
  </si>
  <si>
    <t>ENROLLED: Multi-Racial SWD</t>
  </si>
  <si>
    <t>ENROLLED: LEP SWD</t>
  </si>
  <si>
    <t>ENROLLED: Overall SWD MALE</t>
  </si>
  <si>
    <t>ENROLLED: American Indian SWD MALE</t>
  </si>
  <si>
    <t>ENROLLED: Asian SWD MALE</t>
  </si>
  <si>
    <t>ENROLLED: Hawaiian Pacific SWD MALE</t>
  </si>
  <si>
    <t>ENROLLED: Black SWD MALE</t>
  </si>
  <si>
    <t>ENROLLED: White SWD MALE</t>
  </si>
  <si>
    <t>ENROLLED: Latino SWD MALE</t>
  </si>
  <si>
    <t>ENROLLED: Multi-Racial SWD MALE</t>
  </si>
  <si>
    <t>ENROLLED: LEP SWD MALE</t>
  </si>
  <si>
    <t>ENROLLED: Overall SWD FEMALE</t>
  </si>
  <si>
    <t>ENROLLED: American Indian SWD FEMALE</t>
  </si>
  <si>
    <t>ENROLLED: Asian SWD FEMALE</t>
  </si>
  <si>
    <t>ENROLLED: Hawaiian Pacific SWD FEMALE</t>
  </si>
  <si>
    <t>ENROLLED: Black SWD FEMALE</t>
  </si>
  <si>
    <t>ENROLLED: White SWD FEMALE</t>
  </si>
  <si>
    <t>ENROLLED: Latino SWD FEMALE</t>
  </si>
  <si>
    <t>ENROLLED: Multi-Racial SWD FEMALE</t>
  </si>
  <si>
    <t>ENROLLED: LEP SWD FEMALE</t>
  </si>
  <si>
    <t>ENROLLED: Overall SWOD</t>
  </si>
  <si>
    <t>ENROLLED: American Indian SWOD</t>
  </si>
  <si>
    <t>ENROLLED: Asian SWOD</t>
  </si>
  <si>
    <t>ENROLLED: Hawaiian Pacific SWOD</t>
  </si>
  <si>
    <t>ENROLLED: Black SWOD</t>
  </si>
  <si>
    <t>ENROLLED: Latino SWOD</t>
  </si>
  <si>
    <t>ENROLLED: White SWOD</t>
  </si>
  <si>
    <t>ENROLLED: Multi-Racial SWOD</t>
  </si>
  <si>
    <t>ENROLLED: LEP SWOD</t>
  </si>
  <si>
    <t>ENROLLED: Overall SWOD MALE</t>
  </si>
  <si>
    <t>ENROLLED: American Indian SWOD MALE</t>
  </si>
  <si>
    <t>ENROLLED: Asian SWOD MALE</t>
  </si>
  <si>
    <t>ENROLLED: Hawaiian Pacific SWOD MALE</t>
  </si>
  <si>
    <t>ENROLLED: Black SWOD MALE</t>
  </si>
  <si>
    <t>ENROLLED: Latino SWOD MALE</t>
  </si>
  <si>
    <t>ENROLLED: White SWOD MALE</t>
  </si>
  <si>
    <t>ENROLLED: Multi-Racial SWOD MALE</t>
  </si>
  <si>
    <t>ENROLLED: LEP SWOD MALE</t>
  </si>
  <si>
    <t>ENROLLED: Overall SWOD FEMALE</t>
  </si>
  <si>
    <t>ENROLLED: American Indian SWOD FEMALE</t>
  </si>
  <si>
    <t>ENROLLED: Asian SWOD FEMALE</t>
  </si>
  <si>
    <t>ENROLLED: Hawaiian Pacific SWOD FEMALE</t>
  </si>
  <si>
    <t>ENROLLED: Black SWOD FEMALE</t>
  </si>
  <si>
    <t>ENROLLED: Latino SWOD FEMALE</t>
  </si>
  <si>
    <t>ENROLLED: White SWOD FEMALE</t>
  </si>
  <si>
    <t>ENROLLED: Multi-Racial SWOD FEMALE</t>
  </si>
  <si>
    <t>ENROLLED: LEP SWOD FEMALE</t>
  </si>
  <si>
    <t>PERCENT: American Indian</t>
  </si>
  <si>
    <t>PERCENT: Asian</t>
  </si>
  <si>
    <t>PERCENT: Hawaiian Pacific</t>
  </si>
  <si>
    <t>PERCENT: Black</t>
  </si>
  <si>
    <t>PERCENT: Latino</t>
  </si>
  <si>
    <t>PERCENT: White</t>
  </si>
  <si>
    <t>PERCENT: LEP</t>
  </si>
  <si>
    <t>PERCENT: MALE</t>
  </si>
  <si>
    <t>PERCENT: FEMALE</t>
  </si>
  <si>
    <t>AZ</t>
  </si>
  <si>
    <t>INTERNATIONAL COMMERCE SECONDARY SCHOOLS  INC.</t>
  </si>
  <si>
    <t>HUMANITIES AND SCIENCES HIGH SCHOOL - PHOENIX</t>
  </si>
  <si>
    <t>HUMANITIES AND SCIENCES ACADEMY OF THE UNITED STATES  INC.</t>
  </si>
  <si>
    <t>HUMANITIES AND SCIENCE HIGH SCHOOL - TEMPE</t>
  </si>
  <si>
    <t>VISTA CHARTER SCHOOL</t>
  </si>
  <si>
    <t>MIDTOWN HIGH SCHOOL</t>
  </si>
  <si>
    <t>VICTORY HIGH SCHOOL  INC.</t>
  </si>
  <si>
    <t>VICTORY HIGH SCHOOL - CAMPUS</t>
  </si>
  <si>
    <t>SONORAN DESERT SCHOOL</t>
  </si>
  <si>
    <t>HUMANITIES AND SCIENCES ACADEMY ARIZONA</t>
  </si>
  <si>
    <t>DEER VALLEY CHARTER SCHOOLS  INC.</t>
  </si>
  <si>
    <t>DEER VALLEY ACADEMY</t>
  </si>
  <si>
    <t>E-INSTITUTE CHARTER SCHOOLS  INC.</t>
  </si>
  <si>
    <t>E-INSTITUTE AT GROVERS</t>
  </si>
  <si>
    <t>OMBUDSMAN EDUCATIONAL SERVICES  LTD  A SUBSIDIARY OF EDUCATI</t>
  </si>
  <si>
    <t>OMBUDSMAN - CHARTER EAST</t>
  </si>
  <si>
    <t>PREMIER CHARTER HIGH SCHOOL</t>
  </si>
  <si>
    <t>CAREER SUCCESS SCHOOLS</t>
  </si>
  <si>
    <t>CAREER SUCCESS HIGH SCHOOL - GLENDALE</t>
  </si>
  <si>
    <t>AMERICAN CHARTER SCHOOLS FOUNDATION D.B.A. DESERT HILLS HIGH</t>
  </si>
  <si>
    <t>DESERT HILLS HIGH SCHOOL</t>
  </si>
  <si>
    <t>INTERNATIONAL COMMERCE HIGH SCHOOL - TEMPE</t>
  </si>
  <si>
    <t>SC JENSEN CORPORATION  INC. DBA INTELLI-SCHOOL</t>
  </si>
  <si>
    <t>INTELLI-SCHOOL</t>
  </si>
  <si>
    <t>ARIZONA AGRIBUSINESS &amp; EQUINE CENTER  INC.</t>
  </si>
  <si>
    <t>ARIZONA AGRIBUSINESS &amp; EQUINE CENTER - ESTRELLA</t>
  </si>
  <si>
    <t>PAS CHARTER  INC.  DBA INTELLI-SCHOOL</t>
  </si>
  <si>
    <t>INTELLI-SCHOOL - METRO CENTER</t>
  </si>
  <si>
    <t>ARIZONA AGRIBUSINESS &amp; EQUINE CENTER  INC. - RED M</t>
  </si>
  <si>
    <t>EDKEY  INC. - ARIZONA CONSERVATORY FOR ARTS AND ACADEMICS</t>
  </si>
  <si>
    <t>ARIZONA CONSERVATORY FOR ARTS AND ACADEMICS</t>
  </si>
  <si>
    <t>INTERNATIONAL COMMERCE HIGH SCHOOL - PHOENIX</t>
  </si>
  <si>
    <t>PINNACLE EDUCATION-WMCB  INC.</t>
  </si>
  <si>
    <t>PINNACLE CHARTER HIGH SCHOOL</t>
  </si>
  <si>
    <t>NEW SCHOOL FOR THE ARTS</t>
  </si>
  <si>
    <t>AAEC - PARADISE VALLEY</t>
  </si>
  <si>
    <t>ACCELERATED LEARNING CENTER  INC.</t>
  </si>
  <si>
    <t>ACCELERATED LEARNING CENTER</t>
  </si>
  <si>
    <t>JAMES SANDOVAL PREPARATORY HIGH SCHOOL</t>
  </si>
  <si>
    <t>CROWN POINT HIGH SCHOOL</t>
  </si>
  <si>
    <t>KAIZEN EDUCATION FOUNDATION DBA TEMPE ACCELERATED HIGH SCHOO</t>
  </si>
  <si>
    <t>KAIZEN EDUCATION FOUNDATION DBA QUEST HIGH SCHOOL</t>
  </si>
  <si>
    <t>TEMPE PREPARATORY ACADEMY</t>
  </si>
  <si>
    <t>EMPLOY-ABILITY UNLIMITED  INC.</t>
  </si>
  <si>
    <t>DESERT POINTE ACADEMY</t>
  </si>
  <si>
    <t>AVONDALE LEARNING DBA PRECISION ACADEMY</t>
  </si>
  <si>
    <t>PRECISION ACADEMY</t>
  </si>
  <si>
    <t>IMAGINE PREP SURPRISE  INC.</t>
  </si>
  <si>
    <t>IMAGINE PREP SURPRISE</t>
  </si>
  <si>
    <t>MCCCD ON BEHALF OF PHOENIX COLLEGE PREPARATORY ACADEMY</t>
  </si>
  <si>
    <t>PHOENIX COLLEGE PREPARATORY ACADEMY</t>
  </si>
  <si>
    <t>E-INSTITUTE AT UNION HILLS</t>
  </si>
  <si>
    <t>ACADEMY WITH COMMUNITY PARTNERS  INC</t>
  </si>
  <si>
    <t>ACADEMY WITH COMMUNITY PARTNERS</t>
  </si>
  <si>
    <t>PARAGON MANAGEMENT  INC.</t>
  </si>
  <si>
    <t>PARADISE HONORS HIGH SCHOOL</t>
  </si>
  <si>
    <t>INTELLI-SCHOOL GLENDALE</t>
  </si>
  <si>
    <t>AMERICAN CHARTER SCHOOLS FOUNDATION D.B.A. SUN VALLEY HIGH S</t>
  </si>
  <si>
    <t>SUN VALLEY HIGH SCHOOL</t>
  </si>
  <si>
    <t>PIMA PREVENTION PARTNERSHIP</t>
  </si>
  <si>
    <t>ARIZONA COLLEGIATE HIGH SCHOOL</t>
  </si>
  <si>
    <t>NORTH STAR CHARTER SCHOOL  INC.</t>
  </si>
  <si>
    <t>ARIZONA PREPARATORY ACADEMY</t>
  </si>
  <si>
    <t>BLUEPRINT EDUCATION</t>
  </si>
  <si>
    <t>BLUEPRINT HIGH SCHOOL</t>
  </si>
  <si>
    <t>OMBUDSMAN - CHARTER EAST II</t>
  </si>
  <si>
    <t>ARIZONA CALL-A-TEEN YOUTH RESOURCES  INC.</t>
  </si>
  <si>
    <t>ARIZONA CALL-A-TEEN CENTER FOR EXCELLENCE</t>
  </si>
  <si>
    <t>GENESIS PROGRAM  INC.</t>
  </si>
  <si>
    <t>GENESIS ACADEMY</t>
  </si>
  <si>
    <t>SKYLINE SCHOOLS  INC.</t>
  </si>
  <si>
    <t>SKYLINE PREP HIGH SCHOOL</t>
  </si>
  <si>
    <t>E-INSTITUTE AT AVONDALE</t>
  </si>
  <si>
    <t>E-INSTITUTE AT BUCKEYE</t>
  </si>
  <si>
    <t>HOPE HIGH SCHOOL</t>
  </si>
  <si>
    <t>E-INSTITUTE AT SURPRISE</t>
  </si>
  <si>
    <t>INTELLI-SCHOOL  INC.</t>
  </si>
  <si>
    <t>INTELLI-SCHOOL - PARADISE VALLEY</t>
  </si>
  <si>
    <t>LEGACY EDUCATION GROUP</t>
  </si>
  <si>
    <t>EAST VALLEY HIGH SCHOOL</t>
  </si>
  <si>
    <t>KAIZEN EDUCATION FOUNDATION DBA SUMMIT HIGH SCHOOL</t>
  </si>
  <si>
    <t>EDUCATIONAL OPTIONS FOUNDATION</t>
  </si>
  <si>
    <t>EDOPTIONS HS LEARNING CENTER</t>
  </si>
  <si>
    <t>KAIZEN EDUCATION FOUNDATION DBA EL DORADO HIGH SCHOOL</t>
  </si>
  <si>
    <t>KAIZEN EDUCATION FOUNDATION DBA EL DORADO HIGH SCH</t>
  </si>
  <si>
    <t>AMERICAN CHARTER SCHOOLS FOUNDATION D.B.A. PEORIA ACCELERATE</t>
  </si>
  <si>
    <t>PEORIA ACCELERATED HIGH SCHOOL</t>
  </si>
  <si>
    <t>FLORENCE CRITTENTON SERVICES OF ARIZONA  INC.</t>
  </si>
  <si>
    <t>GIRLS LEADERSHIP ACADEMY OF ARIZONA</t>
  </si>
  <si>
    <t>LIFE SKILLS CENTER OF ARIZONA  INC.</t>
  </si>
  <si>
    <t>LIFE SKILLS CENTER OF ARIZONA</t>
  </si>
  <si>
    <t>MARICOPA COUNTY COMMUNITY COLLEGE DISTRICT DBA GATEWAY EARLY</t>
  </si>
  <si>
    <t>GATEWAY EARLY COLLEGE HIGH SCHOOL</t>
  </si>
  <si>
    <t>PINNACLE EDUCATION-TEMPE  INC.</t>
  </si>
  <si>
    <t>PINNACLE HIGH SCHOOL - TEMPE</t>
  </si>
  <si>
    <t>CORNERSTONE CHARTER SCHOOL INC</t>
  </si>
  <si>
    <t>CORNERSTONE CHARTER SCHOOL</t>
  </si>
  <si>
    <t>AMERICAN CHARTER SCHOOLS FOUNDATION D.B.A. SOUTH RIDGE HIGH</t>
  </si>
  <si>
    <t>SOUTH RIDGE HIGH SCHOOL</t>
  </si>
  <si>
    <t>E-INSTITUTE AT METRO</t>
  </si>
  <si>
    <t>AAEC - SMCC CAMPUS</t>
  </si>
  <si>
    <t>AMERICAN CHARTER SCHOOLS FOUNDATION D.B.A. WEST PHOENIX HIGH</t>
  </si>
  <si>
    <t>WEST PHOENIX HIGH SCHOOL</t>
  </si>
  <si>
    <t>AMERICAN CHARTER SCHOOLS FOUNDATION D.B.A. ESTRELLA HIGH SCH</t>
  </si>
  <si>
    <t>ESTRELLA HIGH SCHOOL</t>
  </si>
  <si>
    <t>SOUTHWEST LEADERSHIP ACADEMY</t>
  </si>
  <si>
    <t>AIBT NON-PROFIT CHARTER HIGH SCHOOL - PHOENIX</t>
  </si>
  <si>
    <t>RCB MEDICAL ARTS ACADEMY</t>
  </si>
  <si>
    <t>CAREER SUCCESS HIGH SCHOOL - MAIN CAMPUS</t>
  </si>
  <si>
    <t>AMERICAN CHARTER SCHOOLS FOUNDATION D.B.A. SOUTH POINTE HIGH</t>
  </si>
  <si>
    <t>SOUTH POINTE HIGH SCHOOL</t>
  </si>
  <si>
    <t>KAIZEN EDUCATION FOUNDATION DBA MAYA HIGH SCHOOL</t>
  </si>
  <si>
    <t>GAP: B - W Difference in Risk %</t>
  </si>
  <si>
    <t>GAP: L - W Difference in Risk %</t>
  </si>
  <si>
    <t>GAP: AME - W Difference in Risk %</t>
  </si>
  <si>
    <t>GAP: SWD - SWOD Difference in Risk %</t>
  </si>
  <si>
    <t>GAP: Male - Female Difference in Risk %</t>
  </si>
  <si>
    <t>Composition Index: Black</t>
  </si>
  <si>
    <t>Composition Index: Latino</t>
  </si>
  <si>
    <t>Composition Index: American Indian</t>
  </si>
  <si>
    <t>Composition Index: White</t>
  </si>
  <si>
    <t>Composition Index: SWD</t>
  </si>
  <si>
    <t>Composition Index: MALE</t>
  </si>
  <si>
    <t>Composition Index: FEMALE</t>
  </si>
  <si>
    <t>PERCENT: LEP2</t>
  </si>
  <si>
    <t>Overall Risk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</si>
</sst>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0" fontId="0" fillId="0" borderId="0" xfId="0" applyNumberFormat="1"/>
    <xf numFmtId="2" fontId="0" fillId="0" borderId="0" xfId="0" applyNumberFormat="1"/>
    <xf numFmtId="1" fontId="0" fillId="0" borderId="0" xfId="0" applyNumberFormat="1"/>
    <xf numFmtId="0" fontId="0" fillId="2" borderId="0" xfId="0" applyFill="1" applyBorder="1" applyAlignment="1">
      <alignment wrapText="1"/>
    </xf>
    <xf numFmtId="9" fontId="0" fillId="2" borderId="0" xfId="1" applyFont="1" applyFill="1" applyBorder="1" applyAlignment="1">
      <alignment wrapText="1"/>
    </xf>
    <xf numFmtId="164" fontId="0" fillId="3" borderId="0" xfId="1" applyNumberFormat="1" applyFont="1" applyFill="1" applyBorder="1" applyAlignment="1">
      <alignment wrapText="1"/>
    </xf>
    <xf numFmtId="164" fontId="0" fillId="4" borderId="0" xfId="1" applyNumberFormat="1" applyFont="1" applyFill="1" applyBorder="1" applyAlignment="1">
      <alignment wrapText="1"/>
    </xf>
    <xf numFmtId="164" fontId="0" fillId="5" borderId="0" xfId="1" applyNumberFormat="1" applyFont="1" applyFill="1" applyBorder="1" applyAlignment="1">
      <alignment wrapText="1"/>
    </xf>
    <xf numFmtId="164" fontId="0" fillId="6" borderId="0" xfId="1" applyNumberFormat="1" applyFont="1" applyFill="1" applyBorder="1" applyAlignment="1">
      <alignment wrapText="1"/>
    </xf>
    <xf numFmtId="0" fontId="0" fillId="0" borderId="0" xfId="0" applyBorder="1" applyAlignment="1">
      <alignment wrapText="1"/>
    </xf>
    <xf numFmtId="9" fontId="0" fillId="7" borderId="0" xfId="1" applyFont="1" applyFill="1" applyBorder="1" applyAlignment="1">
      <alignment wrapText="1"/>
    </xf>
    <xf numFmtId="9" fontId="0" fillId="0" borderId="0" xfId="1" applyFont="1"/>
    <xf numFmtId="164" fontId="0" fillId="0" borderId="0" xfId="1" applyNumberFormat="1" applyFont="1"/>
    <xf numFmtId="0" fontId="2" fillId="0" borderId="0" xfId="0" applyFont="1"/>
    <xf numFmtId="9" fontId="2" fillId="0" borderId="0" xfId="1" applyFont="1"/>
    <xf numFmtId="164" fontId="2" fillId="0" borderId="0" xfId="1" applyNumberFormat="1" applyFont="1"/>
    <xf numFmtId="0" fontId="0" fillId="0" borderId="0" xfId="0" applyFill="1" applyAlignment="1">
      <alignment wrapText="1"/>
    </xf>
  </cellXfs>
  <cellStyles count="2">
    <cellStyle name="Normal" xfId="0" builtinId="0"/>
    <cellStyle name="Percent" xfId="1" builtinId="5"/>
  </cellStyles>
  <dxfs count="2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4" formatCode="0.00%"/>
    </dxf>
    <dxf>
      <numFmt numFmtId="14" formatCode="0.00%"/>
    </dxf>
    <dxf>
      <numFmt numFmtId="14" formatCode="0.00%"/>
    </dxf>
    <dxf>
      <numFmt numFmtId="1" formatCode="0"/>
    </dxf>
    <dxf>
      <numFmt numFmtId="1" formatCode="0"/>
    </dxf>
    <dxf>
      <numFmt numFmtId="14" formatCode="0.00%"/>
    </dxf>
    <dxf>
      <numFmt numFmtId="14" formatCode="0.00%"/>
    </dxf>
    <dxf>
      <numFmt numFmtId="14" formatCode="0.00%"/>
    </dxf>
    <dxf>
      <numFmt numFmtId="1" formatCode="0"/>
    </dxf>
    <dxf>
      <numFmt numFmtId="14" formatCode="0.00%"/>
    </dxf>
    <dxf>
      <numFmt numFmtId="14" formatCode="0.00%"/>
    </dxf>
    <dxf>
      <numFmt numFmtId="1" formatCode="0"/>
    </dxf>
    <dxf>
      <numFmt numFmtId="1" formatCode="0"/>
    </dxf>
    <dxf>
      <numFmt numFmtId="1" formatCode="0"/>
    </dxf>
    <dxf>
      <numFmt numFmtId="14" formatCode="0.00%"/>
    </dxf>
    <dxf>
      <numFmt numFmtId="14" formatCode="0.00%"/>
    </dxf>
    <dxf>
      <numFmt numFmtId="14" formatCode="0.00%"/>
    </dxf>
    <dxf>
      <numFmt numFmtId="1" formatCode="0"/>
    </dxf>
    <dxf>
      <numFmt numFmtId="14" formatCode="0.00%"/>
    </dxf>
    <dxf>
      <numFmt numFmtId="14" formatCode="0.00%"/>
    </dxf>
    <dxf>
      <numFmt numFmtId="14" formatCode="0.00%"/>
    </dxf>
    <dxf>
      <numFmt numFmtId="1" formatCode="0"/>
    </dxf>
    <dxf>
      <numFmt numFmtId="1" formatCode="0"/>
    </dxf>
    <dxf>
      <numFmt numFmtId="14" formatCode="0.00%"/>
    </dxf>
    <dxf>
      <numFmt numFmtId="14" formatCode="0.00%"/>
    </dxf>
    <dxf>
      <numFmt numFmtId="14" formatCode="0.00%"/>
    </dxf>
    <dxf>
      <numFmt numFmtId="1" formatCode="0"/>
    </dxf>
    <dxf>
      <numFmt numFmtId="14" formatCode="0.00%"/>
    </dxf>
    <dxf>
      <numFmt numFmtId="14" formatCode="0.00%"/>
    </dxf>
    <dxf>
      <numFmt numFmtId="1" formatCode="0"/>
    </dxf>
    <dxf>
      <numFmt numFmtId="14" formatCode="0.00%"/>
    </dxf>
    <dxf>
      <numFmt numFmtId="1" formatCode="0"/>
    </dxf>
    <dxf>
      <numFmt numFmtId="14" formatCode="0.00%"/>
    </dxf>
    <dxf>
      <numFmt numFmtId="14" formatCode="0.00%"/>
    </dxf>
    <dxf>
      <numFmt numFmtId="14" formatCode="0.00%"/>
    </dxf>
    <dxf>
      <numFmt numFmtId="1" formatCode="0"/>
    </dxf>
    <dxf>
      <numFmt numFmtId="14" formatCode="0.00%"/>
    </dxf>
    <dxf>
      <numFmt numFmtId="14" formatCode="0.00%"/>
    </dxf>
    <dxf>
      <numFmt numFmtId="1" formatCode="0"/>
    </dxf>
    <dxf>
      <numFmt numFmtId="1" formatCode="0"/>
    </dxf>
    <dxf>
      <numFmt numFmtId="1" formatCode="0"/>
    </dxf>
    <dxf>
      <numFmt numFmtId="14" formatCode="0.00%"/>
    </dxf>
    <dxf>
      <numFmt numFmtId="14" formatCode="0.00%"/>
    </dxf>
    <dxf>
      <numFmt numFmtId="14" formatCode="0.00%"/>
    </dxf>
    <dxf>
      <numFmt numFmtId="1" formatCode="0"/>
    </dxf>
    <dxf>
      <numFmt numFmtId="14" formatCode="0.00%"/>
    </dxf>
    <dxf>
      <numFmt numFmtId="14" formatCode="0.00%"/>
    </dxf>
    <dxf>
      <numFmt numFmtId="1" formatCode="0"/>
    </dxf>
    <dxf>
      <numFmt numFmtId="14" formatCode="0.00%"/>
    </dxf>
    <dxf>
      <numFmt numFmtId="1" formatCode="0"/>
    </dxf>
    <dxf>
      <numFmt numFmtId="14" formatCode="0.00%"/>
    </dxf>
    <dxf>
      <numFmt numFmtId="14" formatCode="0.00%"/>
    </dxf>
    <dxf>
      <numFmt numFmtId="14" formatCode="0.00%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JN68" totalsRowShown="0" headerRowDxfId="0" headerRowCellStyle="Percent">
  <autoFilter ref="A1:JN68"/>
  <tableColumns count="274">
    <tableColumn id="1" name="COMBOKEY" dataDxfId="254"/>
    <tableColumn id="2" name="District State"/>
    <tableColumn id="3" name="District Name"/>
    <tableColumn id="4" name="School Name"/>
    <tableColumn id="8" name="GAP: B - W Difference in Risk %" dataDxfId="253"/>
    <tableColumn id="9" name="GAP: L - W Difference in Risk %" dataDxfId="252"/>
    <tableColumn id="10" name="GAP: AME - W Difference in Risk %" dataDxfId="251"/>
    <tableColumn id="11" name="GAP: SWD - SWOD Difference in Risk %" dataDxfId="250"/>
    <tableColumn id="12" name="GAP: Male - Female Difference in Risk %" dataDxfId="249"/>
    <tableColumn id="13" name="RATIO: B/W Difference" dataDxfId="248"/>
    <tableColumn id="14" name="RATIO: L/W Difference" dataDxfId="247"/>
    <tableColumn id="15" name="RATIO: AME/W Difference" dataDxfId="246"/>
    <tableColumn id="16" name="RATIO: SWD/SWOD Difference" dataDxfId="245"/>
    <tableColumn id="17" name="RATIO: Male/Female Difference" dataDxfId="244"/>
    <tableColumn id="18" name="Composition Index: Black" dataCellStyle="Percent"/>
    <tableColumn id="19" name="Composition Index: Latino" dataCellStyle="Percent"/>
    <tableColumn id="20" name="Composition Index: American Indian" dataCellStyle="Percent"/>
    <tableColumn id="21" name="Composition Index: White" dataCellStyle="Percent"/>
    <tableColumn id="22" name="Composition Index: SWD" dataCellStyle="Percent"/>
    <tableColumn id="23" name="Composition Index: MALE" dataCellStyle="Percent"/>
    <tableColumn id="24" name="Composition Index: FEMALE" dataCellStyle="Percent"/>
    <tableColumn id="25" name="Risk: Overall" dataDxfId="243" dataCellStyle="Percent"/>
    <tableColumn id="26" name="Risk: American Indian" dataDxfId="242" dataCellStyle="Percent"/>
    <tableColumn id="27" name="Risk: Asian" dataDxfId="241" dataCellStyle="Percent"/>
    <tableColumn id="28" name="Risk: Hawaiian Pacific" dataDxfId="240" dataCellStyle="Percent"/>
    <tableColumn id="29" name="Risk: Black" dataDxfId="239" dataCellStyle="Percent"/>
    <tableColumn id="30" name="Risk: Latino" dataDxfId="238" dataCellStyle="Percent"/>
    <tableColumn id="31" name="Risk: White" dataDxfId="237" dataCellStyle="Percent"/>
    <tableColumn id="32" name="Risk: Multi-Racial" dataDxfId="236" dataCellStyle="Percent"/>
    <tableColumn id="33" name="Risk: LEP" dataDxfId="235" dataCellStyle="Percent"/>
    <tableColumn id="34" name="Risk: Overall Male" dataDxfId="234" dataCellStyle="Percent"/>
    <tableColumn id="35" name="Risk: American Indian Male" dataDxfId="233" dataCellStyle="Percent"/>
    <tableColumn id="36" name="Risk: Asian Male" dataDxfId="232" dataCellStyle="Percent"/>
    <tableColumn id="37" name="Risk: Hawaiian Pacific Male" dataDxfId="231" dataCellStyle="Percent"/>
    <tableColumn id="38" name="Risk: Black Male" dataDxfId="230" dataCellStyle="Percent"/>
    <tableColumn id="39" name="Risk: Latino Male" dataDxfId="229" dataCellStyle="Percent"/>
    <tableColumn id="40" name="Risk: White Male" dataDxfId="228" dataCellStyle="Percent"/>
    <tableColumn id="41" name="Risk: Multi-Racial Male" dataDxfId="227" dataCellStyle="Percent"/>
    <tableColumn id="42" name="Risk: LEP Male" dataDxfId="226" dataCellStyle="Percent"/>
    <tableColumn id="43" name="Risk: Overall Female" dataDxfId="225" dataCellStyle="Percent"/>
    <tableColumn id="44" name="Risk: American Indian Female" dataDxfId="224" dataCellStyle="Percent"/>
    <tableColumn id="45" name="Risk: Asian Female" dataDxfId="223" dataCellStyle="Percent"/>
    <tableColumn id="46" name="Risk: Hawaiian Pacific Female" dataDxfId="222" dataCellStyle="Percent"/>
    <tableColumn id="47" name="Risk: Black Female" dataDxfId="221" dataCellStyle="Percent"/>
    <tableColumn id="48" name="Risk: Latino Female" dataDxfId="220" dataCellStyle="Percent"/>
    <tableColumn id="49" name="Risk: White Female" dataDxfId="219" dataCellStyle="Percent"/>
    <tableColumn id="50" name="Risk: Multi-Racial Female" dataDxfId="218" dataCellStyle="Percent"/>
    <tableColumn id="51" name="Risk: LEP Female" dataDxfId="217" dataCellStyle="Percent"/>
    <tableColumn id="52" name="Risk: Overall SWD" dataDxfId="216" dataCellStyle="Percent"/>
    <tableColumn id="53" name="Risk: American Indian SWD" dataDxfId="215" dataCellStyle="Percent"/>
    <tableColumn id="54" name="Risk: Asian SWD" dataDxfId="214" dataCellStyle="Percent"/>
    <tableColumn id="55" name="Risk: Hawaiian Pacific SWD" dataDxfId="213" dataCellStyle="Percent"/>
    <tableColumn id="56" name="Risk: Black SWD" dataDxfId="212" dataCellStyle="Percent"/>
    <tableColumn id="57" name="Risk: Latino SWD" dataDxfId="211" dataCellStyle="Percent"/>
    <tableColumn id="58" name="Risk: White SWD" dataDxfId="210" dataCellStyle="Percent"/>
    <tableColumn id="59" name="Risk: Multi-Racial SWD" dataDxfId="209" dataCellStyle="Percent"/>
    <tableColumn id="60" name="Risk: LEP SWD" dataDxfId="208" dataCellStyle="Percent"/>
    <tableColumn id="61" name="Risk: Overall SWD MALE" dataDxfId="207" dataCellStyle="Percent"/>
    <tableColumn id="62" name="Risk: American Indian SWD MALE" dataDxfId="206" dataCellStyle="Percent"/>
    <tableColumn id="63" name="Risk: Asian SWD MALE" dataDxfId="205" dataCellStyle="Percent"/>
    <tableColumn id="64" name="Risk: Hawaiian Pacific SWD MALE" dataDxfId="204" dataCellStyle="Percent"/>
    <tableColumn id="65" name="Risk: Black SWD MALE" dataDxfId="203" dataCellStyle="Percent"/>
    <tableColumn id="66" name="Risk: Latino SWD MALE" dataDxfId="202" dataCellStyle="Percent"/>
    <tableColumn id="67" name="Risk: White SWD MALE" dataDxfId="201" dataCellStyle="Percent"/>
    <tableColumn id="68" name="Risk: Multi-Racial SWD MALE" dataDxfId="200" dataCellStyle="Percent"/>
    <tableColumn id="69" name="Risk: LEP SWD MALE" dataDxfId="199" dataCellStyle="Percent"/>
    <tableColumn id="70" name="Risk: Overall SWD FEMALE" dataDxfId="198" dataCellStyle="Percent"/>
    <tableColumn id="71" name="Risk: American Indian SWD FEMALE" dataDxfId="197" dataCellStyle="Percent"/>
    <tableColumn id="72" name="Risk: Asian SWD FEMALE" dataDxfId="196" dataCellStyle="Percent"/>
    <tableColumn id="73" name="Risk: Hawaiian Pacific SWD FEMALE" dataDxfId="195" dataCellStyle="Percent"/>
    <tableColumn id="74" name="Risk: Black SWD FEMALE" dataDxfId="194" dataCellStyle="Percent"/>
    <tableColumn id="75" name="Risk: Latino SWD FEMALE" dataDxfId="193" dataCellStyle="Percent"/>
    <tableColumn id="76" name="Risk: White SWD FEMALE" dataDxfId="192" dataCellStyle="Percent"/>
    <tableColumn id="77" name="Risk: Multi-Racial SWD FEMALE" dataDxfId="191" dataCellStyle="Percent"/>
    <tableColumn id="78" name="Risk: LEP SWD FEMALE" dataDxfId="190" dataCellStyle="Percent"/>
    <tableColumn id="79" name="Risk: Overall SWOD" dataDxfId="189" dataCellStyle="Percent"/>
    <tableColumn id="80" name="Risk: American Indian SWOD" dataDxfId="188" dataCellStyle="Percent"/>
    <tableColumn id="81" name="Risk: Asian SWOD" dataDxfId="187" dataCellStyle="Percent"/>
    <tableColumn id="82" name="Risk: Hawaiian Pacific SWOD" dataDxfId="186" dataCellStyle="Percent"/>
    <tableColumn id="83" name="Risk: Black SWOD" dataDxfId="185" dataCellStyle="Percent"/>
    <tableColumn id="84" name="Risk: Latino SWOD" dataDxfId="184" dataCellStyle="Percent"/>
    <tableColumn id="85" name="Risk: White SWOD" dataDxfId="183" dataCellStyle="Percent"/>
    <tableColumn id="86" name="Risk: Multi-Racial SWOD" dataDxfId="182" dataCellStyle="Percent"/>
    <tableColumn id="87" name="Risk: LEP SWOD" dataDxfId="181" dataCellStyle="Percent"/>
    <tableColumn id="88" name="Risk: Overall SWOD MALE" dataDxfId="180" dataCellStyle="Percent"/>
    <tableColumn id="89" name="Risk: American Indian SWOD MALE" dataDxfId="179" dataCellStyle="Percent"/>
    <tableColumn id="90" name="Risk: Asian SWOD MALE" dataDxfId="178" dataCellStyle="Percent"/>
    <tableColumn id="91" name="Risk: Hawaiian Pacific SWOD MALE" dataDxfId="177" dataCellStyle="Percent"/>
    <tableColumn id="92" name="Risk: Black SWOD MALE" dataDxfId="176" dataCellStyle="Percent"/>
    <tableColumn id="93" name="Risk: Latino SWOD MALE" dataDxfId="175" dataCellStyle="Percent"/>
    <tableColumn id="94" name="Risk: White SWOD MALE" dataDxfId="174" dataCellStyle="Percent"/>
    <tableColumn id="95" name="Risk: Multi-Racial SWOD MALE" dataDxfId="173" dataCellStyle="Percent"/>
    <tableColumn id="96" name="Risk: LEP SWOD MALE" dataDxfId="172" dataCellStyle="Percent"/>
    <tableColumn id="97" name="Risk: Overall SWOD FEMALE" dataDxfId="171" dataCellStyle="Percent"/>
    <tableColumn id="98" name="Risk: American Indian SWOD FEMALE" dataDxfId="170" dataCellStyle="Percent"/>
    <tableColumn id="99" name="Risk: Asian SWOD FEMALE" dataDxfId="169" dataCellStyle="Percent"/>
    <tableColumn id="100" name="Risk: Hawaiian Pacific SWOD FEMALE" dataDxfId="168" dataCellStyle="Percent"/>
    <tableColumn id="101" name="Risk: Black SWOD FEMALE" dataDxfId="167" dataCellStyle="Percent"/>
    <tableColumn id="102" name="Risk: Latino SWOD FEMALE" dataDxfId="166" dataCellStyle="Percent"/>
    <tableColumn id="103" name="Risk: White SWOD FEMALE" dataDxfId="165" dataCellStyle="Percent"/>
    <tableColumn id="104" name="Risk: Multi-Racial SWOD FEMALE" dataDxfId="164" dataCellStyle="Percent"/>
    <tableColumn id="105" name="Risk: LEP SWOD FEMALE" dataDxfId="163" dataCellStyle="Percent"/>
    <tableColumn id="106" name="NUM_OSS: Overall" dataDxfId="162"/>
    <tableColumn id="107" name="NUM_OSS: American Indian" dataDxfId="161"/>
    <tableColumn id="108" name="NUM_OSS: Asian" dataDxfId="160"/>
    <tableColumn id="109" name="NUM_OSS: Hawaiian Pacific" dataDxfId="159"/>
    <tableColumn id="110" name="NUM_OSS: Black" dataDxfId="158"/>
    <tableColumn id="111" name="NUM_OSS: Latino" dataDxfId="157"/>
    <tableColumn id="112" name="NUM_OSS: White" dataDxfId="156"/>
    <tableColumn id="113" name="NUM_OSS: Multi-Racial" dataDxfId="155"/>
    <tableColumn id="114" name="NUM_OSS: LEP" dataDxfId="154"/>
    <tableColumn id="115" name="NUM_OSS: Overall Male" dataDxfId="153"/>
    <tableColumn id="116" name="NUM_OSS: American Indian Male" dataDxfId="152"/>
    <tableColumn id="117" name="NUM_OSS: Asian Male" dataDxfId="151"/>
    <tableColumn id="118" name="NUM_OSS: Hawaiian Pacific Male" dataDxfId="150"/>
    <tableColumn id="119" name="NUM_OSS: Black Male" dataDxfId="149"/>
    <tableColumn id="120" name="NUM_OSS: Latino Male" dataDxfId="148"/>
    <tableColumn id="121" name="NUM_OSS: White Male" dataDxfId="147"/>
    <tableColumn id="122" name="NUM_OSS: Multi-Racial Male" dataDxfId="146"/>
    <tableColumn id="123" name="NUM_OSS: LEP Male" dataDxfId="145"/>
    <tableColumn id="124" name="NUM_OSS: Overall Female" dataDxfId="144"/>
    <tableColumn id="125" name="NUM_OSS: American Indian Female" dataDxfId="143"/>
    <tableColumn id="126" name="NUM_OSS: Asian Female" dataDxfId="142"/>
    <tableColumn id="127" name="NUM_OSS: Hawaiian Pacific Female" dataDxfId="141"/>
    <tableColumn id="128" name="NUM_OSS: Black Female" dataDxfId="140"/>
    <tableColumn id="129" name="NUM_OSS: Latino Female" dataDxfId="139"/>
    <tableColumn id="130" name="NUM_OSS: White Female" dataDxfId="138"/>
    <tableColumn id="131" name="NUM_OSS: Multi-Racial Female" dataDxfId="137"/>
    <tableColumn id="132" name="NUM_OSS: LEP Female" dataDxfId="136"/>
    <tableColumn id="133" name="NUM_OSS: Overall SWD" dataDxfId="135"/>
    <tableColumn id="134" name="NUM_OSS: American Indian SWD" dataDxfId="134"/>
    <tableColumn id="135" name="NUM_OSS: Asian SWD" dataDxfId="133"/>
    <tableColumn id="136" name="NUM_OSS: Hawaiian Pacific SWD" dataDxfId="132"/>
    <tableColumn id="137" name="NUM_OSS: Black SWD" dataDxfId="131"/>
    <tableColumn id="138" name="NUM_OSS: Latino SWD" dataDxfId="130"/>
    <tableColumn id="139" name="NUM_OSS: White SWD" dataDxfId="129"/>
    <tableColumn id="140" name="NUM_OSS: Multi-Racial SWD" dataDxfId="128"/>
    <tableColumn id="141" name="NUM_OSS: LEP SWD" dataDxfId="127"/>
    <tableColumn id="142" name="NUM_OSS: Overall SWD MALE" dataDxfId="126"/>
    <tableColumn id="143" name="NUM_OSS: American Indian SWD MALE" dataDxfId="125"/>
    <tableColumn id="144" name="NUM_OSS: Asian SWD MALE" dataDxfId="124"/>
    <tableColumn id="145" name="NUM_OSS: Hawaiian Pacific SWD MALE" dataDxfId="123"/>
    <tableColumn id="146" name="NUM_OSS: Black SWD MALE" dataDxfId="122"/>
    <tableColumn id="147" name="NUM_OSS: Latino SWD MALE" dataDxfId="121"/>
    <tableColumn id="148" name="NUM_OSS: White SWD MALE" dataDxfId="120"/>
    <tableColumn id="149" name="NUM_OSS: Multi-Racial SWD MALE" dataDxfId="119"/>
    <tableColumn id="150" name="NUM_OSS: LEP SWD MALE" dataDxfId="118"/>
    <tableColumn id="151" name="NUM_OSS: Overall SWD FEMALE" dataDxfId="117"/>
    <tableColumn id="152" name="NUM_OSS: American Indian SWD FEMALE" dataDxfId="116"/>
    <tableColumn id="153" name="NUM_OSS: Asian SWD FEMALE" dataDxfId="115"/>
    <tableColumn id="154" name="NUM_OSS: Hawaiian Pacific SWD FEMALE" dataDxfId="114"/>
    <tableColumn id="155" name="NUM_OSS: Black SWD FEMALE" dataDxfId="113"/>
    <tableColumn id="156" name="NUM_OSS: Latino SWD FEMALE" dataDxfId="112"/>
    <tableColumn id="157" name="NUM_OSS: White SWD FEMALE" dataDxfId="111"/>
    <tableColumn id="158" name="NUM_OSS: Multi-Racial SWD FEMALE" dataDxfId="110"/>
    <tableColumn id="159" name="NUM_OSS: LEP SWD FEMALE" dataDxfId="109"/>
    <tableColumn id="160" name="NUM_OSS: Overall SWOD" dataDxfId="108"/>
    <tableColumn id="161" name="NUM_OSS: American Indian SWOD" dataDxfId="107"/>
    <tableColumn id="162" name="NUM_OSS: Asian SWOD" dataDxfId="106"/>
    <tableColumn id="163" name="NUM_OSS: Hawaiian Pacific SWOD" dataDxfId="105"/>
    <tableColumn id="164" name="NUM_OSS: Black SWOD" dataDxfId="104"/>
    <tableColumn id="165" name="NUM_OSS: Latino SWOD" dataDxfId="103"/>
    <tableColumn id="166" name="NUM_OSS: White SWOD" dataDxfId="102"/>
    <tableColumn id="167" name="NUM_OSS: Multi-Racial SWOD" dataDxfId="101"/>
    <tableColumn id="168" name="NUM_OSS: LEP SWOD" dataDxfId="100"/>
    <tableColumn id="169" name="NUM_OSS: Overall SWOD MALE" dataDxfId="99"/>
    <tableColumn id="170" name="NUM_OSS: American Indian SWOD MALE" dataDxfId="98"/>
    <tableColumn id="171" name="NUM_OSS: Asian SWOD MALE" dataDxfId="97"/>
    <tableColumn id="172" name="NUM_OSS: Hawaiian Pacific SWOD MALE" dataDxfId="96"/>
    <tableColumn id="173" name="NUM_OSS: Black SWOD MALE" dataDxfId="95"/>
    <tableColumn id="174" name="NUM_OSS: Latino SWOD MALE" dataDxfId="94"/>
    <tableColumn id="175" name="NUM_OSS: White SWOD MALE" dataDxfId="93"/>
    <tableColumn id="176" name="NUM_OSS: Multi-Racial SWOD MALE" dataDxfId="92"/>
    <tableColumn id="177" name="NUM_OSS: LEP SWOD MALE" dataDxfId="91"/>
    <tableColumn id="178" name="NUM_OSS: Overall SWOD FEMALE" dataDxfId="90"/>
    <tableColumn id="179" name="NUM_OSS: American Indian SWOD FEMALE" dataDxfId="89"/>
    <tableColumn id="180" name="NUM_OSS: Asian SWOD FEMALE" dataDxfId="88"/>
    <tableColumn id="181" name="NUM_OSS: Hawaiian Pacific SWOD FEMALE" dataDxfId="87"/>
    <tableColumn id="182" name="NUM_OSS: Black SWOD FEMALE" dataDxfId="86"/>
    <tableColumn id="183" name="NUM_OSS: Latino SWOD FEMALE" dataDxfId="85"/>
    <tableColumn id="184" name="NUM_OSS: White SWOD FEMALE" dataDxfId="84"/>
    <tableColumn id="185" name="NUM_OSS: Multi-Racial SWOD FEMALE" dataDxfId="83"/>
    <tableColumn id="186" name="NUM_OSS: LEP SWOD FEMALE" dataDxfId="82"/>
    <tableColumn id="187" name="ENROLLED: Overall" dataDxfId="81"/>
    <tableColumn id="188" name="ENROLLED: American Indian" dataDxfId="80"/>
    <tableColumn id="189" name="ENROLLED: Asian" dataDxfId="79"/>
    <tableColumn id="190" name="ENROLLED: Hawaiian Pacific" dataDxfId="78"/>
    <tableColumn id="191" name="ENROLLED: Black" dataDxfId="77"/>
    <tableColumn id="192" name="ENROLLED: Latino" dataDxfId="76"/>
    <tableColumn id="193" name="ENROLLED: White" dataDxfId="75"/>
    <tableColumn id="194" name="ENROLLED: Multi-Racial" dataDxfId="74"/>
    <tableColumn id="195" name="ENROLLED: LEP" dataDxfId="73"/>
    <tableColumn id="196" name="ENROLLED: Overall Male" dataDxfId="72"/>
    <tableColumn id="197" name="ENROLLED: American Indian Male" dataDxfId="71"/>
    <tableColumn id="198" name="ENROLLED: Asian Male" dataDxfId="70"/>
    <tableColumn id="199" name="ENROLLED: Hawaiian Pacific Male" dataDxfId="69"/>
    <tableColumn id="200" name="ENROLLED: Black Male" dataDxfId="68"/>
    <tableColumn id="201" name="ENROLLED: Latino Male" dataDxfId="67"/>
    <tableColumn id="202" name="ENROLLED: White Male" dataDxfId="66"/>
    <tableColumn id="203" name="ENROLLED: Multi-Racial Male" dataDxfId="65"/>
    <tableColumn id="204" name="ENROLLED: LEP Male" dataDxfId="64"/>
    <tableColumn id="205" name="ENROLLED: Overall Female" dataDxfId="63"/>
    <tableColumn id="206" name="ENROLLED: American Indian Female" dataDxfId="62"/>
    <tableColumn id="207" name="ENROLLED: Asian Female" dataDxfId="61"/>
    <tableColumn id="208" name="ENROLLED: Hawaiian Pacific Female" dataDxfId="60"/>
    <tableColumn id="209" name="ENROLLED: Black Female" dataDxfId="59"/>
    <tableColumn id="210" name="ENROLLED: Latino Female" dataDxfId="58"/>
    <tableColumn id="211" name="ENROLLED: White Female" dataDxfId="57"/>
    <tableColumn id="212" name="ENROLLED: Multi-Racial Female" dataDxfId="56"/>
    <tableColumn id="213" name="ENROLLED: LEP Female" dataDxfId="55"/>
    <tableColumn id="214" name="ENROLLED: Overall SWD" dataDxfId="54"/>
    <tableColumn id="215" name="ENROLLED: American Indian SWD" dataDxfId="53"/>
    <tableColumn id="216" name="ENROLLED: Asian SWD" dataDxfId="52"/>
    <tableColumn id="217" name="ENROLLED: Hawaiian Pacific SWD" dataDxfId="51"/>
    <tableColumn id="218" name="ENROLLED: Black SWD" dataDxfId="50"/>
    <tableColumn id="219" name="ENROLLED: White SWD" dataDxfId="49"/>
    <tableColumn id="220" name="ENROLLED: Latino SWD" dataDxfId="48"/>
    <tableColumn id="221" name="ENROLLED: Multi-Racial SWD" dataDxfId="47"/>
    <tableColumn id="222" name="ENROLLED: LEP SWD" dataDxfId="46"/>
    <tableColumn id="223" name="ENROLLED: Overall SWD MALE" dataDxfId="45"/>
    <tableColumn id="224" name="ENROLLED: American Indian SWD MALE" dataDxfId="44"/>
    <tableColumn id="225" name="ENROLLED: Asian SWD MALE" dataDxfId="43"/>
    <tableColumn id="226" name="ENROLLED: Hawaiian Pacific SWD MALE" dataDxfId="42"/>
    <tableColumn id="227" name="ENROLLED: Black SWD MALE" dataDxfId="41"/>
    <tableColumn id="228" name="ENROLLED: White SWD MALE" dataDxfId="40"/>
    <tableColumn id="229" name="ENROLLED: Latino SWD MALE" dataDxfId="39"/>
    <tableColumn id="230" name="ENROLLED: Multi-Racial SWD MALE" dataDxfId="38"/>
    <tableColumn id="231" name="ENROLLED: LEP SWD MALE" dataDxfId="37"/>
    <tableColumn id="232" name="ENROLLED: Overall SWD FEMALE" dataDxfId="36"/>
    <tableColumn id="233" name="ENROLLED: American Indian SWD FEMALE" dataDxfId="35"/>
    <tableColumn id="234" name="ENROLLED: Asian SWD FEMALE" dataDxfId="34"/>
    <tableColumn id="235" name="ENROLLED: Hawaiian Pacific SWD FEMALE" dataDxfId="33"/>
    <tableColumn id="236" name="ENROLLED: Black SWD FEMALE" dataDxfId="32"/>
    <tableColumn id="237" name="ENROLLED: White SWD FEMALE" dataDxfId="31"/>
    <tableColumn id="238" name="ENROLLED: Latino SWD FEMALE" dataDxfId="30"/>
    <tableColumn id="239" name="ENROLLED: Multi-Racial SWD FEMALE" dataDxfId="29"/>
    <tableColumn id="240" name="ENROLLED: LEP SWD FEMALE" dataDxfId="28"/>
    <tableColumn id="241" name="ENROLLED: Overall SWOD" dataDxfId="27"/>
    <tableColumn id="242" name="ENROLLED: American Indian SWOD" dataDxfId="26"/>
    <tableColumn id="243" name="ENROLLED: Asian SWOD" dataDxfId="25"/>
    <tableColumn id="244" name="ENROLLED: Hawaiian Pacific SWOD" dataDxfId="24"/>
    <tableColumn id="245" name="ENROLLED: Black SWOD" dataDxfId="23"/>
    <tableColumn id="246" name="ENROLLED: Latino SWOD" dataDxfId="22"/>
    <tableColumn id="247" name="ENROLLED: White SWOD" dataDxfId="21"/>
    <tableColumn id="248" name="ENROLLED: Multi-Racial SWOD" dataDxfId="20"/>
    <tableColumn id="249" name="ENROLLED: LEP SWOD" dataDxfId="19"/>
    <tableColumn id="250" name="ENROLLED: Overall SWOD MALE" dataDxfId="18"/>
    <tableColumn id="251" name="ENROLLED: American Indian SWOD MALE" dataDxfId="17"/>
    <tableColumn id="252" name="ENROLLED: Asian SWOD MALE" dataDxfId="16"/>
    <tableColumn id="253" name="ENROLLED: Hawaiian Pacific SWOD MALE" dataDxfId="15"/>
    <tableColumn id="254" name="ENROLLED: Black SWOD MALE" dataDxfId="14"/>
    <tableColumn id="255" name="ENROLLED: Latino SWOD MALE" dataDxfId="13"/>
    <tableColumn id="256" name="ENROLLED: White SWOD MALE" dataDxfId="12"/>
    <tableColumn id="257" name="ENROLLED: Multi-Racial SWOD MALE" dataDxfId="11"/>
    <tableColumn id="258" name="ENROLLED: LEP SWOD MALE" dataDxfId="10"/>
    <tableColumn id="259" name="ENROLLED: Overall SWOD FEMALE" dataDxfId="9"/>
    <tableColumn id="260" name="ENROLLED: American Indian SWOD FEMALE" dataDxfId="8"/>
    <tableColumn id="261" name="ENROLLED: Asian SWOD FEMALE" dataDxfId="7"/>
    <tableColumn id="262" name="ENROLLED: Hawaiian Pacific SWOD FEMALE" dataDxfId="6"/>
    <tableColumn id="263" name="ENROLLED: Black SWOD FEMALE" dataDxfId="5"/>
    <tableColumn id="264" name="ENROLLED: Latino SWOD FEMALE" dataDxfId="4"/>
    <tableColumn id="265" name="ENROLLED: White SWOD FEMALE" dataDxfId="3"/>
    <tableColumn id="266" name="ENROLLED: Multi-Racial SWOD FEMALE" dataDxfId="2"/>
    <tableColumn id="267" name="ENROLLED: LEP SWOD FEMALE" dataDxfId="1"/>
    <tableColumn id="268" name="PERCENT: American Indian" dataCellStyle="Percent"/>
    <tableColumn id="269" name="PERCENT: Asian" dataCellStyle="Percent"/>
    <tableColumn id="270" name="PERCENT: Hawaiian Pacific" dataCellStyle="Percent"/>
    <tableColumn id="271" name="PERCENT: Black" dataCellStyle="Percent"/>
    <tableColumn id="272" name="PERCENT: Latino" dataCellStyle="Percent"/>
    <tableColumn id="273" name="PERCENT: White" dataCellStyle="Percent"/>
    <tableColumn id="274" name="PERCENT: LEP" dataCellStyle="Percent"/>
    <tableColumn id="275" name="PERCENT: LEP2" dataCellStyle="Percent"/>
    <tableColumn id="276" name="PERCENT: MALE" dataCellStyle="Percent"/>
    <tableColumn id="277" name="PERCENT: FEMALE" dataCellStyle="Percen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N70"/>
  <sheetViews>
    <sheetView tabSelected="1" workbookViewId="0">
      <pane xSplit="4" ySplit="1" topLeftCell="E44" activePane="bottomRight" state="frozen"/>
      <selection pane="topRight" activeCell="E1" sqref="E1"/>
      <selection pane="bottomLeft" activeCell="A2" sqref="A2"/>
      <selection pane="bottomRight" activeCell="E1" sqref="E1:JN1"/>
    </sheetView>
  </sheetViews>
  <sheetFormatPr defaultRowHeight="15" x14ac:dyDescent="0.25"/>
  <cols>
    <col min="1" max="1" width="13.5703125" bestFit="1" customWidth="1"/>
    <col min="2" max="2" width="14.5703125" bestFit="1" customWidth="1"/>
    <col min="3" max="3" width="67.42578125" bestFit="1" customWidth="1"/>
    <col min="4" max="4" width="56.7109375" bestFit="1" customWidth="1"/>
    <col min="5" max="5" width="31.42578125" bestFit="1" customWidth="1"/>
    <col min="6" max="6" width="31.140625" bestFit="1" customWidth="1"/>
    <col min="7" max="7" width="34.5703125" bestFit="1" customWidth="1"/>
    <col min="8" max="8" width="38.5703125" bestFit="1" customWidth="1"/>
    <col min="9" max="9" width="39.7109375" bestFit="1" customWidth="1"/>
    <col min="10" max="10" width="24" bestFit="1" customWidth="1"/>
    <col min="11" max="11" width="23.7109375" bestFit="1" customWidth="1"/>
    <col min="12" max="12" width="27" bestFit="1" customWidth="1"/>
    <col min="13" max="13" width="31" bestFit="1" customWidth="1"/>
    <col min="14" max="14" width="32.28515625" bestFit="1" customWidth="1"/>
    <col min="15" max="15" width="26" style="12" bestFit="1" customWidth="1"/>
    <col min="16" max="16" width="26.85546875" style="12" bestFit="1" customWidth="1"/>
    <col min="17" max="17" width="36.28515625" style="12" bestFit="1" customWidth="1"/>
    <col min="18" max="18" width="27" style="12" bestFit="1" customWidth="1"/>
    <col min="19" max="19" width="25.7109375" style="12" bestFit="1" customWidth="1"/>
    <col min="20" max="20" width="26.42578125" style="12" bestFit="1" customWidth="1"/>
    <col min="21" max="21" width="28.5703125" style="12" bestFit="1" customWidth="1"/>
    <col min="22" max="22" width="14.28515625" style="13" bestFit="1" customWidth="1"/>
    <col min="23" max="23" width="22.5703125" style="13" bestFit="1" customWidth="1"/>
    <col min="24" max="24" width="12.7109375" style="13" bestFit="1" customWidth="1"/>
    <col min="25" max="25" width="22.42578125" style="13" bestFit="1" customWidth="1"/>
    <col min="26" max="26" width="12.42578125" style="13" bestFit="1" customWidth="1"/>
    <col min="27" max="27" width="13.28515625" style="13" bestFit="1" customWidth="1"/>
    <col min="28" max="28" width="13.42578125" style="13" bestFit="1" customWidth="1"/>
    <col min="29" max="29" width="18.7109375" style="13" bestFit="1" customWidth="1"/>
    <col min="30" max="30" width="10.85546875" style="13" bestFit="1" customWidth="1"/>
    <col min="31" max="31" width="19.5703125" style="13" bestFit="1" customWidth="1"/>
    <col min="32" max="32" width="27.85546875" style="13" bestFit="1" customWidth="1"/>
    <col min="33" max="33" width="17.85546875" style="13" bestFit="1" customWidth="1"/>
    <col min="34" max="34" width="27.5703125" style="13" bestFit="1" customWidth="1"/>
    <col min="35" max="35" width="17.5703125" style="13" bestFit="1" customWidth="1"/>
    <col min="36" max="36" width="18.42578125" style="13" bestFit="1" customWidth="1"/>
    <col min="37" max="37" width="18.5703125" style="13" bestFit="1" customWidth="1"/>
    <col min="38" max="38" width="24" style="13" bestFit="1" customWidth="1"/>
    <col min="39" max="39" width="16" style="13" bestFit="1" customWidth="1"/>
    <col min="40" max="40" width="21.5703125" style="13" bestFit="1" customWidth="1"/>
    <col min="41" max="41" width="29.85546875" style="13" bestFit="1" customWidth="1"/>
    <col min="42" max="42" width="20" style="13" bestFit="1" customWidth="1"/>
    <col min="43" max="43" width="29.7109375" style="13" bestFit="1" customWidth="1"/>
    <col min="44" max="44" width="19.7109375" style="13" bestFit="1" customWidth="1"/>
    <col min="45" max="45" width="20.5703125" style="13" bestFit="1" customWidth="1"/>
    <col min="46" max="46" width="20.7109375" style="13" bestFit="1" customWidth="1"/>
    <col min="47" max="47" width="26" style="13" bestFit="1" customWidth="1"/>
    <col min="48" max="48" width="18" style="13" bestFit="1" customWidth="1"/>
    <col min="49" max="49" width="19.140625" style="13" bestFit="1" customWidth="1"/>
    <col min="50" max="50" width="27.42578125" style="13" bestFit="1" customWidth="1"/>
    <col min="51" max="51" width="17.5703125" style="13" bestFit="1" customWidth="1"/>
    <col min="52" max="52" width="27.28515625" style="13" bestFit="1" customWidth="1"/>
    <col min="53" max="53" width="17.28515625" style="13" bestFit="1" customWidth="1"/>
    <col min="54" max="54" width="18.140625" style="13" bestFit="1" customWidth="1"/>
    <col min="55" max="55" width="18.28515625" style="13" bestFit="1" customWidth="1"/>
    <col min="56" max="56" width="23.7109375" style="13" bestFit="1" customWidth="1"/>
    <col min="57" max="57" width="15.7109375" style="13" bestFit="1" customWidth="1"/>
    <col min="58" max="58" width="24.85546875" style="13" bestFit="1" customWidth="1"/>
    <col min="59" max="59" width="33.140625" style="13" bestFit="1" customWidth="1"/>
    <col min="60" max="60" width="23.140625" style="13" bestFit="1" customWidth="1"/>
    <col min="61" max="61" width="33" style="13" bestFit="1" customWidth="1"/>
    <col min="62" max="62" width="22.85546875" style="13" bestFit="1" customWidth="1"/>
    <col min="63" max="63" width="23.85546875" style="13" bestFit="1" customWidth="1"/>
    <col min="64" max="64" width="24" style="13" bestFit="1" customWidth="1"/>
    <col min="65" max="65" width="29.28515625" style="13" bestFit="1" customWidth="1"/>
    <col min="66" max="66" width="21.28515625" style="13" bestFit="1" customWidth="1"/>
    <col min="67" max="67" width="26.85546875" style="13" bestFit="1" customWidth="1"/>
    <col min="68" max="68" width="35.140625" style="13" bestFit="1" customWidth="1"/>
    <col min="69" max="69" width="25.28515625" style="13" bestFit="1" customWidth="1"/>
    <col min="70" max="70" width="35" style="13" bestFit="1" customWidth="1"/>
    <col min="71" max="71" width="25" style="13" bestFit="1" customWidth="1"/>
    <col min="72" max="72" width="25.85546875" style="13" bestFit="1" customWidth="1"/>
    <col min="73" max="73" width="26" style="13" bestFit="1" customWidth="1"/>
    <col min="74" max="74" width="31.28515625" style="13" bestFit="1" customWidth="1"/>
    <col min="75" max="75" width="23.28515625" style="13" bestFit="1" customWidth="1"/>
    <col min="76" max="76" width="20.7109375" style="13" bestFit="1" customWidth="1"/>
    <col min="77" max="77" width="29" style="13" bestFit="1" customWidth="1"/>
    <col min="78" max="78" width="19" style="13" bestFit="1" customWidth="1"/>
    <col min="79" max="79" width="28.85546875" style="13" bestFit="1" customWidth="1"/>
    <col min="80" max="80" width="18.7109375" style="13" bestFit="1" customWidth="1"/>
    <col min="81" max="81" width="19.7109375" style="13" bestFit="1" customWidth="1"/>
    <col min="82" max="82" width="19.85546875" style="13" bestFit="1" customWidth="1"/>
    <col min="83" max="83" width="25.140625" style="13" bestFit="1" customWidth="1"/>
    <col min="84" max="84" width="17.140625" style="13" bestFit="1" customWidth="1"/>
    <col min="85" max="85" width="26.28515625" style="13" bestFit="1" customWidth="1"/>
    <col min="86" max="86" width="34.5703125" style="13" bestFit="1" customWidth="1"/>
    <col min="87" max="87" width="24.7109375" style="13" bestFit="1" customWidth="1"/>
    <col min="88" max="88" width="34.42578125" style="13" bestFit="1" customWidth="1"/>
    <col min="89" max="89" width="24.42578125" style="13" bestFit="1" customWidth="1"/>
    <col min="90" max="90" width="25.28515625" style="13" bestFit="1" customWidth="1"/>
    <col min="91" max="91" width="25.42578125" style="13" bestFit="1" customWidth="1"/>
    <col min="92" max="92" width="30.7109375" style="13" bestFit="1" customWidth="1"/>
    <col min="93" max="93" width="22.7109375" style="13" bestFit="1" customWidth="1"/>
    <col min="94" max="94" width="28.42578125" style="13" bestFit="1" customWidth="1"/>
    <col min="95" max="95" width="36.7109375" style="13" bestFit="1" customWidth="1"/>
    <col min="96" max="96" width="26.7109375" style="13" bestFit="1" customWidth="1"/>
    <col min="97" max="97" width="36.5703125" style="13" bestFit="1" customWidth="1"/>
    <col min="98" max="98" width="26.42578125" style="13" bestFit="1" customWidth="1"/>
    <col min="99" max="99" width="27.28515625" style="13" bestFit="1" customWidth="1"/>
    <col min="100" max="100" width="27.42578125" style="13" bestFit="1" customWidth="1"/>
    <col min="101" max="101" width="32.85546875" style="13" bestFit="1" customWidth="1"/>
    <col min="102" max="102" width="24.85546875" style="13" bestFit="1" customWidth="1"/>
    <col min="103" max="103" width="20.140625" bestFit="1" customWidth="1"/>
    <col min="104" max="104" width="28.42578125" bestFit="1" customWidth="1"/>
    <col min="105" max="105" width="18.42578125" bestFit="1" customWidth="1"/>
    <col min="106" max="106" width="28.28515625" bestFit="1" customWidth="1"/>
    <col min="107" max="107" width="18.140625" bestFit="1" customWidth="1"/>
    <col min="108" max="108" width="19" bestFit="1" customWidth="1"/>
    <col min="109" max="109" width="19.140625" bestFit="1" customWidth="1"/>
    <col min="110" max="110" width="24.5703125" bestFit="1" customWidth="1"/>
    <col min="111" max="111" width="16.5703125" bestFit="1" customWidth="1"/>
    <col min="112" max="112" width="25.28515625" bestFit="1" customWidth="1"/>
    <col min="113" max="113" width="33.5703125" bestFit="1" customWidth="1"/>
    <col min="114" max="114" width="23.7109375" bestFit="1" customWidth="1"/>
    <col min="115" max="115" width="33.42578125" bestFit="1" customWidth="1"/>
    <col min="116" max="116" width="23.28515625" bestFit="1" customWidth="1"/>
    <col min="117" max="117" width="24.28515625" bestFit="1" customWidth="1"/>
    <col min="118" max="118" width="24.42578125" bestFit="1" customWidth="1"/>
    <col min="119" max="119" width="29.7109375" bestFit="1" customWidth="1"/>
    <col min="120" max="120" width="21.7109375" bestFit="1" customWidth="1"/>
    <col min="121" max="121" width="27.28515625" bestFit="1" customWidth="1"/>
    <col min="122" max="122" width="35.5703125" bestFit="1" customWidth="1"/>
    <col min="123" max="123" width="25.7109375" bestFit="1" customWidth="1"/>
    <col min="124" max="124" width="35.42578125" bestFit="1" customWidth="1"/>
    <col min="125" max="125" width="25.42578125" bestFit="1" customWidth="1"/>
    <col min="126" max="126" width="26.28515625" bestFit="1" customWidth="1"/>
    <col min="127" max="127" width="26.42578125" bestFit="1" customWidth="1"/>
    <col min="128" max="128" width="31.7109375" bestFit="1" customWidth="1"/>
    <col min="129" max="129" width="23.85546875" bestFit="1" customWidth="1"/>
    <col min="130" max="130" width="25" bestFit="1" customWidth="1"/>
    <col min="131" max="131" width="33.28515625" bestFit="1" customWidth="1"/>
    <col min="132" max="132" width="23.28515625" bestFit="1" customWidth="1"/>
    <col min="133" max="133" width="33.140625" bestFit="1" customWidth="1"/>
    <col min="134" max="134" width="23" bestFit="1" customWidth="1"/>
    <col min="135" max="135" width="24" bestFit="1" customWidth="1"/>
    <col min="136" max="136" width="24.140625" bestFit="1" customWidth="1"/>
    <col min="137" max="137" width="29.42578125" bestFit="1" customWidth="1"/>
    <col min="138" max="138" width="21.42578125" bestFit="1" customWidth="1"/>
    <col min="139" max="139" width="30.5703125" bestFit="1" customWidth="1"/>
    <col min="140" max="140" width="38.85546875" bestFit="1" customWidth="1"/>
    <col min="141" max="141" width="29" bestFit="1" customWidth="1"/>
    <col min="142" max="142" width="38.7109375" bestFit="1" customWidth="1"/>
    <col min="143" max="143" width="28.7109375" bestFit="1" customWidth="1"/>
    <col min="144" max="144" width="29.5703125" bestFit="1" customWidth="1"/>
    <col min="145" max="145" width="29.7109375" bestFit="1" customWidth="1"/>
    <col min="146" max="146" width="35" bestFit="1" customWidth="1"/>
    <col min="147" max="147" width="27" bestFit="1" customWidth="1"/>
    <col min="148" max="148" width="32.7109375" bestFit="1" customWidth="1"/>
    <col min="149" max="149" width="41" bestFit="1" customWidth="1"/>
    <col min="150" max="150" width="31" bestFit="1" customWidth="1"/>
    <col min="151" max="151" width="40.85546875" bestFit="1" customWidth="1"/>
    <col min="152" max="152" width="30.7109375" bestFit="1" customWidth="1"/>
    <col min="153" max="153" width="31.5703125" bestFit="1" customWidth="1"/>
    <col min="154" max="154" width="31.7109375" bestFit="1" customWidth="1"/>
    <col min="155" max="155" width="37.140625" bestFit="1" customWidth="1"/>
    <col min="156" max="156" width="29.140625" bestFit="1" customWidth="1"/>
    <col min="157" max="157" width="26.42578125" bestFit="1" customWidth="1"/>
    <col min="158" max="158" width="34.7109375" bestFit="1" customWidth="1"/>
    <col min="159" max="159" width="24.85546875" bestFit="1" customWidth="1"/>
    <col min="160" max="160" width="34.5703125" bestFit="1" customWidth="1"/>
    <col min="161" max="161" width="24.5703125" bestFit="1" customWidth="1"/>
    <col min="162" max="162" width="25.42578125" bestFit="1" customWidth="1"/>
    <col min="163" max="163" width="25.5703125" bestFit="1" customWidth="1"/>
    <col min="164" max="164" width="30.85546875" bestFit="1" customWidth="1"/>
    <col min="165" max="165" width="22.85546875" bestFit="1" customWidth="1"/>
    <col min="166" max="166" width="32.140625" bestFit="1" customWidth="1"/>
    <col min="167" max="167" width="40.42578125" bestFit="1" customWidth="1"/>
    <col min="168" max="168" width="30.42578125" bestFit="1" customWidth="1"/>
    <col min="169" max="169" width="40.28515625" bestFit="1" customWidth="1"/>
    <col min="170" max="170" width="30.140625" bestFit="1" customWidth="1"/>
    <col min="171" max="171" width="31" bestFit="1" customWidth="1"/>
    <col min="172" max="172" width="31.140625" bestFit="1" customWidth="1"/>
    <col min="173" max="173" width="36.5703125" bestFit="1" customWidth="1"/>
    <col min="174" max="174" width="28.5703125" bestFit="1" customWidth="1"/>
    <col min="175" max="175" width="34.140625" bestFit="1" customWidth="1"/>
    <col min="176" max="176" width="42.42578125" bestFit="1" customWidth="1"/>
    <col min="177" max="177" width="32.5703125" bestFit="1" customWidth="1"/>
    <col min="178" max="178" width="42.28515625" bestFit="1" customWidth="1"/>
    <col min="179" max="179" width="32.28515625" bestFit="1" customWidth="1"/>
    <col min="180" max="180" width="33.140625" bestFit="1" customWidth="1"/>
    <col min="181" max="181" width="33.28515625" bestFit="1" customWidth="1"/>
    <col min="182" max="182" width="38.5703125" bestFit="1" customWidth="1"/>
    <col min="183" max="183" width="30.5703125" bestFit="1" customWidth="1"/>
    <col min="184" max="184" width="20" bestFit="1" customWidth="1"/>
    <col min="185" max="185" width="28.28515625" bestFit="1" customWidth="1"/>
    <col min="186" max="186" width="18.28515625" bestFit="1" customWidth="1"/>
    <col min="187" max="187" width="28.140625" bestFit="1" customWidth="1"/>
    <col min="188" max="188" width="18" bestFit="1" customWidth="1"/>
    <col min="189" max="189" width="18.85546875" bestFit="1" customWidth="1"/>
    <col min="190" max="190" width="19" bestFit="1" customWidth="1"/>
    <col min="191" max="191" width="24.42578125" bestFit="1" customWidth="1"/>
    <col min="192" max="192" width="16.42578125" bestFit="1" customWidth="1"/>
    <col min="193" max="193" width="25.140625" bestFit="1" customWidth="1"/>
    <col min="194" max="194" width="33.42578125" bestFit="1" customWidth="1"/>
    <col min="195" max="195" width="23.42578125" bestFit="1" customWidth="1"/>
    <col min="196" max="196" width="33.28515625" bestFit="1" customWidth="1"/>
    <col min="197" max="197" width="23.140625" bestFit="1" customWidth="1"/>
    <col min="198" max="198" width="24.140625" bestFit="1" customWidth="1"/>
    <col min="199" max="199" width="24.28515625" bestFit="1" customWidth="1"/>
    <col min="200" max="200" width="29.5703125" bestFit="1" customWidth="1"/>
    <col min="201" max="201" width="21.5703125" bestFit="1" customWidth="1"/>
    <col min="202" max="202" width="27.140625" bestFit="1" customWidth="1"/>
    <col min="203" max="203" width="35.42578125" bestFit="1" customWidth="1"/>
    <col min="204" max="204" width="25.5703125" bestFit="1" customWidth="1"/>
    <col min="205" max="205" width="35.28515625" bestFit="1" customWidth="1"/>
    <col min="206" max="206" width="25.28515625" bestFit="1" customWidth="1"/>
    <col min="207" max="207" width="26.140625" bestFit="1" customWidth="1"/>
    <col min="208" max="208" width="26.28515625" bestFit="1" customWidth="1"/>
    <col min="209" max="209" width="31.5703125" bestFit="1" customWidth="1"/>
    <col min="210" max="210" width="23.7109375" bestFit="1" customWidth="1"/>
    <col min="211" max="211" width="24.85546875" bestFit="1" customWidth="1"/>
    <col min="212" max="212" width="33.140625" bestFit="1" customWidth="1"/>
    <col min="213" max="213" width="23.140625" bestFit="1" customWidth="1"/>
    <col min="214" max="214" width="33" bestFit="1" customWidth="1"/>
    <col min="215" max="215" width="22.85546875" bestFit="1" customWidth="1"/>
    <col min="216" max="216" width="24" bestFit="1" customWidth="1"/>
    <col min="217" max="217" width="23.85546875" bestFit="1" customWidth="1"/>
    <col min="218" max="218" width="29.28515625" bestFit="1" customWidth="1"/>
    <col min="219" max="219" width="21.28515625" bestFit="1" customWidth="1"/>
    <col min="220" max="220" width="30.42578125" bestFit="1" customWidth="1"/>
    <col min="221" max="221" width="38.7109375" bestFit="1" customWidth="1"/>
    <col min="222" max="222" width="28.85546875" bestFit="1" customWidth="1"/>
    <col min="223" max="223" width="38.5703125" bestFit="1" customWidth="1"/>
    <col min="224" max="224" width="28.5703125" bestFit="1" customWidth="1"/>
    <col min="225" max="225" width="29.5703125" bestFit="1" customWidth="1"/>
    <col min="226" max="226" width="29.42578125" bestFit="1" customWidth="1"/>
    <col min="227" max="227" width="34.85546875" bestFit="1" customWidth="1"/>
    <col min="228" max="228" width="26.85546875" bestFit="1" customWidth="1"/>
    <col min="229" max="229" width="32.5703125" bestFit="1" customWidth="1"/>
    <col min="230" max="230" width="40.85546875" bestFit="1" customWidth="1"/>
    <col min="231" max="231" width="30.85546875" bestFit="1" customWidth="1"/>
    <col min="232" max="232" width="40.7109375" bestFit="1" customWidth="1"/>
    <col min="233" max="233" width="30.5703125" bestFit="1" customWidth="1"/>
    <col min="234" max="234" width="31.5703125" bestFit="1" customWidth="1"/>
    <col min="235" max="235" width="31.42578125" bestFit="1" customWidth="1"/>
    <col min="236" max="236" width="37" bestFit="1" customWidth="1"/>
    <col min="237" max="237" width="29" bestFit="1" customWidth="1"/>
    <col min="238" max="238" width="26.28515625" bestFit="1" customWidth="1"/>
    <col min="239" max="239" width="34.5703125" bestFit="1" customWidth="1"/>
    <col min="240" max="240" width="24.7109375" bestFit="1" customWidth="1"/>
    <col min="241" max="241" width="34.42578125" bestFit="1" customWidth="1"/>
    <col min="242" max="242" width="24.42578125" bestFit="1" customWidth="1"/>
    <col min="243" max="243" width="25.28515625" bestFit="1" customWidth="1"/>
    <col min="244" max="244" width="25.42578125" bestFit="1" customWidth="1"/>
    <col min="245" max="245" width="30.7109375" bestFit="1" customWidth="1"/>
    <col min="246" max="246" width="22.7109375" bestFit="1" customWidth="1"/>
    <col min="247" max="247" width="32" bestFit="1" customWidth="1"/>
    <col min="248" max="248" width="40.28515625" bestFit="1" customWidth="1"/>
    <col min="249" max="249" width="30.28515625" bestFit="1" customWidth="1"/>
    <col min="250" max="250" width="40" bestFit="1" customWidth="1"/>
    <col min="251" max="251" width="30" bestFit="1" customWidth="1"/>
    <col min="252" max="252" width="30.85546875" bestFit="1" customWidth="1"/>
    <col min="253" max="253" width="31" bestFit="1" customWidth="1"/>
    <col min="254" max="254" width="36.42578125" bestFit="1" customWidth="1"/>
    <col min="255" max="255" width="28.42578125" bestFit="1" customWidth="1"/>
    <col min="256" max="256" width="34" bestFit="1" customWidth="1"/>
    <col min="257" max="257" width="42.28515625" bestFit="1" customWidth="1"/>
    <col min="258" max="258" width="32.42578125" bestFit="1" customWidth="1"/>
    <col min="259" max="259" width="42.140625" bestFit="1" customWidth="1"/>
    <col min="260" max="260" width="32.140625" bestFit="1" customWidth="1"/>
    <col min="261" max="261" width="33" bestFit="1" customWidth="1"/>
    <col min="262" max="262" width="33.140625" bestFit="1" customWidth="1"/>
    <col min="263" max="263" width="38.42578125" bestFit="1" customWidth="1"/>
    <col min="264" max="264" width="30.42578125" bestFit="1" customWidth="1"/>
    <col min="265" max="265" width="27" style="12" bestFit="1" customWidth="1"/>
    <col min="266" max="266" width="17.140625" style="12" bestFit="1" customWidth="1"/>
    <col min="267" max="267" width="26.85546875" style="12" bestFit="1" customWidth="1"/>
    <col min="268" max="268" width="16.85546875" style="12" bestFit="1" customWidth="1"/>
    <col min="269" max="269" width="17.7109375" style="12" bestFit="1" customWidth="1"/>
    <col min="270" max="270" width="17.85546875" style="12" bestFit="1" customWidth="1"/>
    <col min="271" max="271" width="15.140625" style="12" bestFit="1" customWidth="1"/>
    <col min="272" max="272" width="16.28515625" style="12" bestFit="1" customWidth="1"/>
    <col min="273" max="273" width="17.28515625" style="12" bestFit="1" customWidth="1"/>
    <col min="274" max="274" width="19.28515625" style="12" bestFit="1" customWidth="1"/>
  </cols>
  <sheetData>
    <row r="1" spans="1:274" s="17" customFormat="1" x14ac:dyDescent="0.25">
      <c r="A1" s="17" t="s">
        <v>0</v>
      </c>
      <c r="B1" s="17" t="s">
        <v>1</v>
      </c>
      <c r="C1" s="17" t="s">
        <v>2</v>
      </c>
      <c r="D1" s="17" t="s">
        <v>3</v>
      </c>
      <c r="E1" s="4" t="s">
        <v>374</v>
      </c>
      <c r="F1" s="4" t="s">
        <v>375</v>
      </c>
      <c r="G1" s="4" t="s">
        <v>376</v>
      </c>
      <c r="H1" s="4" t="s">
        <v>377</v>
      </c>
      <c r="I1" s="4" t="s">
        <v>378</v>
      </c>
      <c r="J1" s="4" t="s">
        <v>4</v>
      </c>
      <c r="K1" s="4" t="s">
        <v>5</v>
      </c>
      <c r="L1" s="4" t="s">
        <v>6</v>
      </c>
      <c r="M1" s="4" t="s">
        <v>7</v>
      </c>
      <c r="N1" s="4" t="s">
        <v>8</v>
      </c>
      <c r="O1" s="5" t="s">
        <v>379</v>
      </c>
      <c r="P1" s="5" t="s">
        <v>380</v>
      </c>
      <c r="Q1" s="5" t="s">
        <v>381</v>
      </c>
      <c r="R1" s="5" t="s">
        <v>382</v>
      </c>
      <c r="S1" s="5" t="s">
        <v>383</v>
      </c>
      <c r="T1" s="5" t="s">
        <v>384</v>
      </c>
      <c r="U1" s="5" t="s">
        <v>385</v>
      </c>
      <c r="V1" s="6" t="s">
        <v>9</v>
      </c>
      <c r="W1" s="6" t="s">
        <v>10</v>
      </c>
      <c r="X1" s="6" t="s">
        <v>11</v>
      </c>
      <c r="Y1" s="6" t="s">
        <v>12</v>
      </c>
      <c r="Z1" s="6" t="s">
        <v>13</v>
      </c>
      <c r="AA1" s="6" t="s">
        <v>14</v>
      </c>
      <c r="AB1" s="6" t="s">
        <v>15</v>
      </c>
      <c r="AC1" s="6" t="s">
        <v>16</v>
      </c>
      <c r="AD1" s="6" t="s">
        <v>17</v>
      </c>
      <c r="AE1" s="6" t="s">
        <v>18</v>
      </c>
      <c r="AF1" s="6" t="s">
        <v>19</v>
      </c>
      <c r="AG1" s="6" t="s">
        <v>20</v>
      </c>
      <c r="AH1" s="6" t="s">
        <v>21</v>
      </c>
      <c r="AI1" s="6" t="s">
        <v>22</v>
      </c>
      <c r="AJ1" s="6" t="s">
        <v>23</v>
      </c>
      <c r="AK1" s="6" t="s">
        <v>24</v>
      </c>
      <c r="AL1" s="6" t="s">
        <v>25</v>
      </c>
      <c r="AM1" s="6" t="s">
        <v>26</v>
      </c>
      <c r="AN1" s="6" t="s">
        <v>27</v>
      </c>
      <c r="AO1" s="6" t="s">
        <v>28</v>
      </c>
      <c r="AP1" s="6" t="s">
        <v>29</v>
      </c>
      <c r="AQ1" s="6" t="s">
        <v>30</v>
      </c>
      <c r="AR1" s="6" t="s">
        <v>31</v>
      </c>
      <c r="AS1" s="6" t="s">
        <v>32</v>
      </c>
      <c r="AT1" s="6" t="s">
        <v>33</v>
      </c>
      <c r="AU1" s="6" t="s">
        <v>34</v>
      </c>
      <c r="AV1" s="6" t="s">
        <v>35</v>
      </c>
      <c r="AW1" s="7" t="s">
        <v>36</v>
      </c>
      <c r="AX1" s="7" t="s">
        <v>37</v>
      </c>
      <c r="AY1" s="7" t="s">
        <v>38</v>
      </c>
      <c r="AZ1" s="7" t="s">
        <v>39</v>
      </c>
      <c r="BA1" s="7" t="s">
        <v>40</v>
      </c>
      <c r="BB1" s="7" t="s">
        <v>41</v>
      </c>
      <c r="BC1" s="7" t="s">
        <v>42</v>
      </c>
      <c r="BD1" s="7" t="s">
        <v>43</v>
      </c>
      <c r="BE1" s="7" t="s">
        <v>44</v>
      </c>
      <c r="BF1" s="7" t="s">
        <v>45</v>
      </c>
      <c r="BG1" s="7" t="s">
        <v>46</v>
      </c>
      <c r="BH1" s="7" t="s">
        <v>47</v>
      </c>
      <c r="BI1" s="7" t="s">
        <v>48</v>
      </c>
      <c r="BJ1" s="7" t="s">
        <v>49</v>
      </c>
      <c r="BK1" s="7" t="s">
        <v>50</v>
      </c>
      <c r="BL1" s="7" t="s">
        <v>51</v>
      </c>
      <c r="BM1" s="7" t="s">
        <v>52</v>
      </c>
      <c r="BN1" s="7" t="s">
        <v>53</v>
      </c>
      <c r="BO1" s="8" t="s">
        <v>54</v>
      </c>
      <c r="BP1" s="8" t="s">
        <v>55</v>
      </c>
      <c r="BQ1" s="8" t="s">
        <v>56</v>
      </c>
      <c r="BR1" s="8" t="s">
        <v>57</v>
      </c>
      <c r="BS1" s="8" t="s">
        <v>58</v>
      </c>
      <c r="BT1" s="8" t="s">
        <v>59</v>
      </c>
      <c r="BU1" s="8" t="s">
        <v>60</v>
      </c>
      <c r="BV1" s="8" t="s">
        <v>61</v>
      </c>
      <c r="BW1" s="8" t="s">
        <v>62</v>
      </c>
      <c r="BX1" s="8" t="s">
        <v>63</v>
      </c>
      <c r="BY1" s="8" t="s">
        <v>64</v>
      </c>
      <c r="BZ1" s="8" t="s">
        <v>65</v>
      </c>
      <c r="CA1" s="8" t="s">
        <v>66</v>
      </c>
      <c r="CB1" s="8" t="s">
        <v>67</v>
      </c>
      <c r="CC1" s="8" t="s">
        <v>68</v>
      </c>
      <c r="CD1" s="8" t="s">
        <v>69</v>
      </c>
      <c r="CE1" s="8" t="s">
        <v>70</v>
      </c>
      <c r="CF1" s="8" t="s">
        <v>71</v>
      </c>
      <c r="CG1" s="8" t="s">
        <v>72</v>
      </c>
      <c r="CH1" s="8" t="s">
        <v>73</v>
      </c>
      <c r="CI1" s="9" t="s">
        <v>74</v>
      </c>
      <c r="CJ1" s="9" t="s">
        <v>75</v>
      </c>
      <c r="CK1" s="9" t="s">
        <v>76</v>
      </c>
      <c r="CL1" s="9" t="s">
        <v>77</v>
      </c>
      <c r="CM1" s="9" t="s">
        <v>78</v>
      </c>
      <c r="CN1" s="9" t="s">
        <v>79</v>
      </c>
      <c r="CO1" s="9" t="s">
        <v>80</v>
      </c>
      <c r="CP1" s="9" t="s">
        <v>81</v>
      </c>
      <c r="CQ1" s="9" t="s">
        <v>82</v>
      </c>
      <c r="CR1" s="9" t="s">
        <v>83</v>
      </c>
      <c r="CS1" s="9" t="s">
        <v>84</v>
      </c>
      <c r="CT1" s="9" t="s">
        <v>85</v>
      </c>
      <c r="CU1" s="9" t="s">
        <v>86</v>
      </c>
      <c r="CV1" s="9" t="s">
        <v>87</v>
      </c>
      <c r="CW1" s="9" t="s">
        <v>88</v>
      </c>
      <c r="CX1" s="9" t="s">
        <v>89</v>
      </c>
      <c r="CY1" s="10" t="s">
        <v>90</v>
      </c>
      <c r="CZ1" s="10" t="s">
        <v>91</v>
      </c>
      <c r="DA1" s="10" t="s">
        <v>92</v>
      </c>
      <c r="DB1" s="10" t="s">
        <v>93</v>
      </c>
      <c r="DC1" s="10" t="s">
        <v>94</v>
      </c>
      <c r="DD1" s="10" t="s">
        <v>95</v>
      </c>
      <c r="DE1" s="10" t="s">
        <v>96</v>
      </c>
      <c r="DF1" s="10" t="s">
        <v>97</v>
      </c>
      <c r="DG1" s="10" t="s">
        <v>98</v>
      </c>
      <c r="DH1" s="10" t="s">
        <v>99</v>
      </c>
      <c r="DI1" s="10" t="s">
        <v>100</v>
      </c>
      <c r="DJ1" s="10" t="s">
        <v>101</v>
      </c>
      <c r="DK1" s="10" t="s">
        <v>102</v>
      </c>
      <c r="DL1" s="10" t="s">
        <v>103</v>
      </c>
      <c r="DM1" s="10" t="s">
        <v>104</v>
      </c>
      <c r="DN1" s="10" t="s">
        <v>105</v>
      </c>
      <c r="DO1" s="10" t="s">
        <v>106</v>
      </c>
      <c r="DP1" s="10" t="s">
        <v>107</v>
      </c>
      <c r="DQ1" s="10" t="s">
        <v>108</v>
      </c>
      <c r="DR1" s="10" t="s">
        <v>109</v>
      </c>
      <c r="DS1" s="10" t="s">
        <v>110</v>
      </c>
      <c r="DT1" s="10" t="s">
        <v>111</v>
      </c>
      <c r="DU1" s="10" t="s">
        <v>112</v>
      </c>
      <c r="DV1" s="10" t="s">
        <v>113</v>
      </c>
      <c r="DW1" s="10" t="s">
        <v>114</v>
      </c>
      <c r="DX1" s="10" t="s">
        <v>115</v>
      </c>
      <c r="DY1" s="10" t="s">
        <v>116</v>
      </c>
      <c r="DZ1" s="10" t="s">
        <v>117</v>
      </c>
      <c r="EA1" s="10" t="s">
        <v>118</v>
      </c>
      <c r="EB1" s="10" t="s">
        <v>119</v>
      </c>
      <c r="EC1" s="10" t="s">
        <v>120</v>
      </c>
      <c r="ED1" s="10" t="s">
        <v>121</v>
      </c>
      <c r="EE1" s="10" t="s">
        <v>122</v>
      </c>
      <c r="EF1" s="10" t="s">
        <v>123</v>
      </c>
      <c r="EG1" s="10" t="s">
        <v>124</v>
      </c>
      <c r="EH1" s="10" t="s">
        <v>125</v>
      </c>
      <c r="EI1" s="10" t="s">
        <v>126</v>
      </c>
      <c r="EJ1" s="10" t="s">
        <v>127</v>
      </c>
      <c r="EK1" s="10" t="s">
        <v>128</v>
      </c>
      <c r="EL1" s="10" t="s">
        <v>129</v>
      </c>
      <c r="EM1" s="10" t="s">
        <v>130</v>
      </c>
      <c r="EN1" s="10" t="s">
        <v>131</v>
      </c>
      <c r="EO1" s="10" t="s">
        <v>132</v>
      </c>
      <c r="EP1" s="10" t="s">
        <v>133</v>
      </c>
      <c r="EQ1" s="10" t="s">
        <v>134</v>
      </c>
      <c r="ER1" s="10" t="s">
        <v>135</v>
      </c>
      <c r="ES1" s="10" t="s">
        <v>136</v>
      </c>
      <c r="ET1" s="10" t="s">
        <v>137</v>
      </c>
      <c r="EU1" s="10" t="s">
        <v>138</v>
      </c>
      <c r="EV1" s="10" t="s">
        <v>139</v>
      </c>
      <c r="EW1" s="10" t="s">
        <v>140</v>
      </c>
      <c r="EX1" s="10" t="s">
        <v>141</v>
      </c>
      <c r="EY1" s="10" t="s">
        <v>142</v>
      </c>
      <c r="EZ1" s="10" t="s">
        <v>143</v>
      </c>
      <c r="FA1" s="10" t="s">
        <v>144</v>
      </c>
      <c r="FB1" s="10" t="s">
        <v>145</v>
      </c>
      <c r="FC1" s="10" t="s">
        <v>146</v>
      </c>
      <c r="FD1" s="10" t="s">
        <v>147</v>
      </c>
      <c r="FE1" s="10" t="s">
        <v>148</v>
      </c>
      <c r="FF1" s="10" t="s">
        <v>149</v>
      </c>
      <c r="FG1" s="10" t="s">
        <v>150</v>
      </c>
      <c r="FH1" s="10" t="s">
        <v>151</v>
      </c>
      <c r="FI1" s="10" t="s">
        <v>152</v>
      </c>
      <c r="FJ1" s="10" t="s">
        <v>153</v>
      </c>
      <c r="FK1" s="10" t="s">
        <v>154</v>
      </c>
      <c r="FL1" s="10" t="s">
        <v>155</v>
      </c>
      <c r="FM1" s="10" t="s">
        <v>156</v>
      </c>
      <c r="FN1" s="10" t="s">
        <v>157</v>
      </c>
      <c r="FO1" s="10" t="s">
        <v>158</v>
      </c>
      <c r="FP1" s="10" t="s">
        <v>159</v>
      </c>
      <c r="FQ1" s="10" t="s">
        <v>160</v>
      </c>
      <c r="FR1" s="10" t="s">
        <v>161</v>
      </c>
      <c r="FS1" s="10" t="s">
        <v>162</v>
      </c>
      <c r="FT1" s="10" t="s">
        <v>163</v>
      </c>
      <c r="FU1" s="10" t="s">
        <v>164</v>
      </c>
      <c r="FV1" s="10" t="s">
        <v>165</v>
      </c>
      <c r="FW1" s="10" t="s">
        <v>166</v>
      </c>
      <c r="FX1" s="10" t="s">
        <v>167</v>
      </c>
      <c r="FY1" s="10" t="s">
        <v>168</v>
      </c>
      <c r="FZ1" s="10" t="s">
        <v>169</v>
      </c>
      <c r="GA1" s="10" t="s">
        <v>170</v>
      </c>
      <c r="GB1" s="10" t="s">
        <v>171</v>
      </c>
      <c r="GC1" s="10" t="s">
        <v>172</v>
      </c>
      <c r="GD1" s="10" t="s">
        <v>173</v>
      </c>
      <c r="GE1" s="10" t="s">
        <v>174</v>
      </c>
      <c r="GF1" s="10" t="s">
        <v>175</v>
      </c>
      <c r="GG1" s="10" t="s">
        <v>176</v>
      </c>
      <c r="GH1" s="10" t="s">
        <v>177</v>
      </c>
      <c r="GI1" s="10" t="s">
        <v>178</v>
      </c>
      <c r="GJ1" s="10" t="s">
        <v>179</v>
      </c>
      <c r="GK1" s="10" t="s">
        <v>180</v>
      </c>
      <c r="GL1" s="10" t="s">
        <v>181</v>
      </c>
      <c r="GM1" s="10" t="s">
        <v>182</v>
      </c>
      <c r="GN1" s="10" t="s">
        <v>183</v>
      </c>
      <c r="GO1" s="10" t="s">
        <v>184</v>
      </c>
      <c r="GP1" s="10" t="s">
        <v>185</v>
      </c>
      <c r="GQ1" s="10" t="s">
        <v>186</v>
      </c>
      <c r="GR1" s="10" t="s">
        <v>187</v>
      </c>
      <c r="GS1" s="10" t="s">
        <v>188</v>
      </c>
      <c r="GT1" s="10" t="s">
        <v>189</v>
      </c>
      <c r="GU1" s="10" t="s">
        <v>190</v>
      </c>
      <c r="GV1" s="10" t="s">
        <v>191</v>
      </c>
      <c r="GW1" s="10" t="s">
        <v>192</v>
      </c>
      <c r="GX1" s="10" t="s">
        <v>193</v>
      </c>
      <c r="GY1" s="10" t="s">
        <v>194</v>
      </c>
      <c r="GZ1" s="10" t="s">
        <v>195</v>
      </c>
      <c r="HA1" s="10" t="s">
        <v>196</v>
      </c>
      <c r="HB1" s="10" t="s">
        <v>197</v>
      </c>
      <c r="HC1" s="10" t="s">
        <v>198</v>
      </c>
      <c r="HD1" s="10" t="s">
        <v>199</v>
      </c>
      <c r="HE1" s="10" t="s">
        <v>200</v>
      </c>
      <c r="HF1" s="10" t="s">
        <v>201</v>
      </c>
      <c r="HG1" s="10" t="s">
        <v>202</v>
      </c>
      <c r="HH1" s="10" t="s">
        <v>203</v>
      </c>
      <c r="HI1" s="10" t="s">
        <v>204</v>
      </c>
      <c r="HJ1" s="10" t="s">
        <v>205</v>
      </c>
      <c r="HK1" s="10" t="s">
        <v>206</v>
      </c>
      <c r="HL1" s="10" t="s">
        <v>207</v>
      </c>
      <c r="HM1" s="10" t="s">
        <v>208</v>
      </c>
      <c r="HN1" s="10" t="s">
        <v>209</v>
      </c>
      <c r="HO1" s="10" t="s">
        <v>210</v>
      </c>
      <c r="HP1" s="10" t="s">
        <v>211</v>
      </c>
      <c r="HQ1" s="10" t="s">
        <v>212</v>
      </c>
      <c r="HR1" s="10" t="s">
        <v>213</v>
      </c>
      <c r="HS1" s="10" t="s">
        <v>214</v>
      </c>
      <c r="HT1" s="10" t="s">
        <v>215</v>
      </c>
      <c r="HU1" s="10" t="s">
        <v>216</v>
      </c>
      <c r="HV1" s="10" t="s">
        <v>217</v>
      </c>
      <c r="HW1" s="10" t="s">
        <v>218</v>
      </c>
      <c r="HX1" s="10" t="s">
        <v>219</v>
      </c>
      <c r="HY1" s="10" t="s">
        <v>220</v>
      </c>
      <c r="HZ1" s="10" t="s">
        <v>221</v>
      </c>
      <c r="IA1" s="10" t="s">
        <v>222</v>
      </c>
      <c r="IB1" s="10" t="s">
        <v>223</v>
      </c>
      <c r="IC1" s="10" t="s">
        <v>224</v>
      </c>
      <c r="ID1" s="10" t="s">
        <v>225</v>
      </c>
      <c r="IE1" s="10" t="s">
        <v>226</v>
      </c>
      <c r="IF1" s="10" t="s">
        <v>227</v>
      </c>
      <c r="IG1" s="10" t="s">
        <v>228</v>
      </c>
      <c r="IH1" s="10" t="s">
        <v>229</v>
      </c>
      <c r="II1" s="10" t="s">
        <v>230</v>
      </c>
      <c r="IJ1" s="10" t="s">
        <v>231</v>
      </c>
      <c r="IK1" s="10" t="s">
        <v>232</v>
      </c>
      <c r="IL1" s="10" t="s">
        <v>233</v>
      </c>
      <c r="IM1" s="10" t="s">
        <v>234</v>
      </c>
      <c r="IN1" s="10" t="s">
        <v>235</v>
      </c>
      <c r="IO1" s="10" t="s">
        <v>236</v>
      </c>
      <c r="IP1" s="10" t="s">
        <v>237</v>
      </c>
      <c r="IQ1" s="10" t="s">
        <v>238</v>
      </c>
      <c r="IR1" s="10" t="s">
        <v>239</v>
      </c>
      <c r="IS1" s="10" t="s">
        <v>240</v>
      </c>
      <c r="IT1" s="10" t="s">
        <v>241</v>
      </c>
      <c r="IU1" s="10" t="s">
        <v>242</v>
      </c>
      <c r="IV1" s="10" t="s">
        <v>243</v>
      </c>
      <c r="IW1" s="10" t="s">
        <v>244</v>
      </c>
      <c r="IX1" s="10" t="s">
        <v>245</v>
      </c>
      <c r="IY1" s="10" t="s">
        <v>246</v>
      </c>
      <c r="IZ1" s="10" t="s">
        <v>247</v>
      </c>
      <c r="JA1" s="10" t="s">
        <v>248</v>
      </c>
      <c r="JB1" s="10" t="s">
        <v>249</v>
      </c>
      <c r="JC1" s="10" t="s">
        <v>250</v>
      </c>
      <c r="JD1" s="10" t="s">
        <v>251</v>
      </c>
      <c r="JE1" s="11" t="s">
        <v>252</v>
      </c>
      <c r="JF1" s="11" t="s">
        <v>253</v>
      </c>
      <c r="JG1" s="11" t="s">
        <v>254</v>
      </c>
      <c r="JH1" s="11" t="s">
        <v>255</v>
      </c>
      <c r="JI1" s="11" t="s">
        <v>256</v>
      </c>
      <c r="JJ1" s="11" t="s">
        <v>257</v>
      </c>
      <c r="JK1" s="11" t="s">
        <v>258</v>
      </c>
      <c r="JL1" s="11" t="s">
        <v>386</v>
      </c>
      <c r="JM1" s="11" t="s">
        <v>259</v>
      </c>
      <c r="JN1" s="11" t="s">
        <v>260</v>
      </c>
    </row>
    <row r="2" spans="1:274" x14ac:dyDescent="0.25">
      <c r="A2" s="3">
        <v>40031102919</v>
      </c>
      <c r="B2" t="s">
        <v>261</v>
      </c>
      <c r="C2" t="s">
        <v>274</v>
      </c>
      <c r="D2" t="s">
        <v>361</v>
      </c>
      <c r="E2" s="2">
        <v>79.667721518987349</v>
      </c>
      <c r="F2" s="2">
        <v>60.47654504839911</v>
      </c>
      <c r="G2" s="2">
        <v>1.9891500904159143</v>
      </c>
      <c r="H2" s="2">
        <v>-25.853658536585368</v>
      </c>
      <c r="I2" s="2">
        <v>14.280876044253787</v>
      </c>
      <c r="J2" s="2">
        <v>3.9970238095238098</v>
      </c>
      <c r="K2" s="2">
        <v>3.2750700280112048</v>
      </c>
      <c r="L2" s="2">
        <v>1.0748299319727892</v>
      </c>
      <c r="M2" s="2">
        <v>0.6074074074074074</v>
      </c>
      <c r="N2" s="2">
        <v>1.2613096467671969</v>
      </c>
      <c r="O2" s="12">
        <v>0.1440677966101695</v>
      </c>
      <c r="P2" s="12">
        <v>0.6271186440677966</v>
      </c>
      <c r="Q2" s="12">
        <v>1.6949152542372881E-2</v>
      </c>
      <c r="R2" s="12">
        <v>0.17796610169491525</v>
      </c>
      <c r="S2" s="12">
        <v>8.4745762711864403E-2</v>
      </c>
      <c r="T2" s="12">
        <v>0.60169491525423724</v>
      </c>
      <c r="U2" s="12">
        <v>0.39830508474576271</v>
      </c>
      <c r="V2" s="13">
        <v>0.6243386243386243</v>
      </c>
      <c r="W2" s="13">
        <v>0.2857142857142857</v>
      </c>
      <c r="X2" s="13">
        <v>2</v>
      </c>
      <c r="Z2" s="13">
        <v>1.0625</v>
      </c>
      <c r="AA2" s="13">
        <v>0.87058823529411766</v>
      </c>
      <c r="AB2" s="13">
        <v>0.26582278481012656</v>
      </c>
      <c r="AD2" s="13">
        <v>0.61538461538461542</v>
      </c>
      <c r="AE2" s="13">
        <v>0.68932038834951459</v>
      </c>
      <c r="AF2" s="13">
        <v>0.4</v>
      </c>
      <c r="AG2" s="13">
        <v>2</v>
      </c>
      <c r="AI2" s="13">
        <v>1.3636363636363635</v>
      </c>
      <c r="AJ2" s="13">
        <v>0.84090909090909094</v>
      </c>
      <c r="AK2" s="13">
        <v>0.31707317073170732</v>
      </c>
      <c r="AM2" s="13">
        <v>0.8</v>
      </c>
      <c r="AN2" s="13">
        <v>0.54651162790697672</v>
      </c>
      <c r="AO2" s="13">
        <v>0</v>
      </c>
      <c r="AR2" s="13">
        <v>0.4</v>
      </c>
      <c r="AS2" s="13">
        <v>0.90243902439024393</v>
      </c>
      <c r="AT2" s="13">
        <v>0.21052631578947367</v>
      </c>
      <c r="AV2" s="13">
        <v>0.5</v>
      </c>
      <c r="AW2" s="13">
        <v>0.4</v>
      </c>
      <c r="AY2" s="13">
        <v>0</v>
      </c>
      <c r="AZ2" s="13">
        <v>0</v>
      </c>
      <c r="BB2" s="13">
        <v>0.23529411764705882</v>
      </c>
      <c r="BC2" s="13">
        <v>0.25</v>
      </c>
      <c r="BD2" s="13">
        <v>0</v>
      </c>
      <c r="BF2" s="13">
        <v>0.5714285714285714</v>
      </c>
      <c r="BH2" s="13">
        <v>0</v>
      </c>
      <c r="BI2" s="13">
        <v>0</v>
      </c>
      <c r="BK2" s="13">
        <v>0.2</v>
      </c>
      <c r="BL2" s="13">
        <v>0.5</v>
      </c>
      <c r="BM2" s="13">
        <v>0</v>
      </c>
      <c r="BO2" s="13">
        <v>0.18181818181818182</v>
      </c>
      <c r="BP2" s="13">
        <v>0</v>
      </c>
      <c r="BQ2" s="13">
        <v>0</v>
      </c>
      <c r="BR2" s="13">
        <v>0</v>
      </c>
      <c r="BS2" s="13">
        <v>0</v>
      </c>
      <c r="BT2" s="13">
        <v>0.2857142857142857</v>
      </c>
      <c r="BU2" s="13">
        <v>0</v>
      </c>
      <c r="BV2" s="13">
        <v>0</v>
      </c>
      <c r="BX2" s="13">
        <v>0.65853658536585369</v>
      </c>
      <c r="BY2" s="13">
        <v>0</v>
      </c>
      <c r="CA2" s="13">
        <v>0</v>
      </c>
      <c r="CC2" s="13">
        <v>1.0294117647058822</v>
      </c>
      <c r="CD2" s="13">
        <v>0.26760563380281688</v>
      </c>
      <c r="CE2" s="13">
        <v>0</v>
      </c>
      <c r="CG2" s="13">
        <v>0.7078651685393258</v>
      </c>
      <c r="CH2" s="13">
        <v>0</v>
      </c>
      <c r="CJ2" s="13">
        <v>0</v>
      </c>
      <c r="CL2" s="13">
        <v>1.0294117647058822</v>
      </c>
      <c r="CM2" s="13">
        <v>0.29729729729729731</v>
      </c>
      <c r="CN2" s="13">
        <v>0</v>
      </c>
      <c r="CP2" s="13">
        <v>0.6</v>
      </c>
      <c r="CQ2" s="13">
        <v>0</v>
      </c>
      <c r="CR2" s="13">
        <v>0</v>
      </c>
      <c r="CS2" s="13">
        <v>0</v>
      </c>
      <c r="CU2" s="13">
        <v>1.0294117647058822</v>
      </c>
      <c r="CV2" s="13">
        <v>0.23529411764705882</v>
      </c>
      <c r="CW2" s="13">
        <v>0</v>
      </c>
      <c r="CY2" s="2">
        <v>118</v>
      </c>
      <c r="CZ2" s="2">
        <v>2</v>
      </c>
      <c r="DA2" s="2">
        <v>4</v>
      </c>
      <c r="DB2" s="2">
        <v>0</v>
      </c>
      <c r="DC2" s="2">
        <v>17</v>
      </c>
      <c r="DD2" s="2">
        <v>74</v>
      </c>
      <c r="DE2" s="2">
        <v>21</v>
      </c>
      <c r="DF2" s="2">
        <v>0</v>
      </c>
      <c r="DG2" s="2">
        <v>8</v>
      </c>
      <c r="DH2" s="2">
        <v>71</v>
      </c>
      <c r="DI2" s="2">
        <v>2</v>
      </c>
      <c r="DJ2" s="2">
        <v>4</v>
      </c>
      <c r="DK2" s="2">
        <v>0</v>
      </c>
      <c r="DL2" s="2">
        <v>15</v>
      </c>
      <c r="DM2" s="2">
        <v>37</v>
      </c>
      <c r="DN2" s="2">
        <v>13</v>
      </c>
      <c r="DO2" s="2">
        <v>0</v>
      </c>
      <c r="DP2" s="2">
        <v>4</v>
      </c>
      <c r="DQ2" s="2">
        <v>47</v>
      </c>
      <c r="DR2" s="2">
        <v>0</v>
      </c>
      <c r="DS2" s="2">
        <v>0</v>
      </c>
      <c r="DT2" s="2">
        <v>0</v>
      </c>
      <c r="DU2" s="2">
        <v>2</v>
      </c>
      <c r="DV2" s="2">
        <v>37</v>
      </c>
      <c r="DW2" s="2">
        <v>8</v>
      </c>
      <c r="DX2" s="2">
        <v>0</v>
      </c>
      <c r="DY2" s="2">
        <v>4</v>
      </c>
      <c r="DZ2" s="2">
        <v>10</v>
      </c>
      <c r="EA2" s="2">
        <v>2</v>
      </c>
      <c r="EB2" s="2">
        <v>0</v>
      </c>
      <c r="EC2" s="2">
        <v>0</v>
      </c>
      <c r="ED2" s="2">
        <v>2</v>
      </c>
      <c r="EE2" s="2">
        <v>4</v>
      </c>
      <c r="EF2" s="2">
        <v>2</v>
      </c>
      <c r="EG2" s="2">
        <v>0</v>
      </c>
      <c r="EH2" s="2">
        <v>4</v>
      </c>
      <c r="EI2" s="2">
        <v>8</v>
      </c>
      <c r="EJ2" s="2">
        <v>2</v>
      </c>
      <c r="EK2" s="2">
        <v>0</v>
      </c>
      <c r="EL2" s="2">
        <v>0</v>
      </c>
      <c r="EM2" s="2">
        <v>2</v>
      </c>
      <c r="EN2" s="2">
        <v>2</v>
      </c>
      <c r="EO2" s="2">
        <v>2</v>
      </c>
      <c r="EP2" s="2">
        <v>0</v>
      </c>
      <c r="EQ2" s="2">
        <v>2</v>
      </c>
      <c r="ER2" s="2">
        <v>2</v>
      </c>
      <c r="ES2" s="2">
        <v>0</v>
      </c>
      <c r="ET2" s="2">
        <v>0</v>
      </c>
      <c r="EU2" s="2">
        <v>0</v>
      </c>
      <c r="EV2" s="2">
        <v>0</v>
      </c>
      <c r="EW2" s="2">
        <v>2</v>
      </c>
      <c r="EX2" s="2">
        <v>0</v>
      </c>
      <c r="EY2" s="2">
        <v>0</v>
      </c>
      <c r="EZ2" s="2">
        <v>2</v>
      </c>
      <c r="FA2" s="2">
        <v>108</v>
      </c>
      <c r="FB2" s="2">
        <v>0</v>
      </c>
      <c r="FC2" s="2">
        <v>4</v>
      </c>
      <c r="FD2" s="2">
        <v>0</v>
      </c>
      <c r="FE2" s="2">
        <v>15</v>
      </c>
      <c r="FF2" s="2">
        <v>70</v>
      </c>
      <c r="FG2" s="2">
        <v>19</v>
      </c>
      <c r="FH2" s="2">
        <v>0</v>
      </c>
      <c r="FI2" s="2">
        <v>4</v>
      </c>
      <c r="FJ2" s="2">
        <v>63</v>
      </c>
      <c r="FK2" s="2">
        <v>0</v>
      </c>
      <c r="FL2" s="2">
        <v>4</v>
      </c>
      <c r="FM2" s="2">
        <v>0</v>
      </c>
      <c r="FN2" s="2">
        <v>13</v>
      </c>
      <c r="FO2" s="2">
        <v>35</v>
      </c>
      <c r="FP2" s="2">
        <v>11</v>
      </c>
      <c r="FQ2" s="2">
        <v>0</v>
      </c>
      <c r="FR2" s="2">
        <v>2</v>
      </c>
      <c r="FS2" s="2">
        <v>45</v>
      </c>
      <c r="FT2" s="2">
        <v>0</v>
      </c>
      <c r="FU2" s="2">
        <v>0</v>
      </c>
      <c r="FV2" s="2">
        <v>0</v>
      </c>
      <c r="FW2" s="2">
        <v>2</v>
      </c>
      <c r="FX2" s="2">
        <v>35</v>
      </c>
      <c r="FY2" s="2">
        <v>8</v>
      </c>
      <c r="FZ2" s="2">
        <v>0</v>
      </c>
      <c r="GA2" s="2">
        <v>2</v>
      </c>
      <c r="GB2" s="3">
        <v>189</v>
      </c>
      <c r="GC2" s="3">
        <v>7</v>
      </c>
      <c r="GD2" s="3">
        <v>2</v>
      </c>
      <c r="GE2" s="3">
        <v>0</v>
      </c>
      <c r="GF2" s="3">
        <v>16</v>
      </c>
      <c r="GG2" s="3">
        <v>79</v>
      </c>
      <c r="GH2" s="3">
        <v>85</v>
      </c>
      <c r="GI2" s="3">
        <v>0</v>
      </c>
      <c r="GJ2" s="3">
        <v>13</v>
      </c>
      <c r="GK2" s="3">
        <v>103</v>
      </c>
      <c r="GL2" s="3">
        <v>5</v>
      </c>
      <c r="GM2" s="3">
        <v>2</v>
      </c>
      <c r="GN2" s="3">
        <v>0</v>
      </c>
      <c r="GO2" s="3">
        <v>11</v>
      </c>
      <c r="GP2" s="3">
        <v>44</v>
      </c>
      <c r="GQ2" s="3">
        <v>41</v>
      </c>
      <c r="GR2" s="3">
        <v>0</v>
      </c>
      <c r="GS2" s="3">
        <v>5</v>
      </c>
      <c r="GT2" s="3">
        <v>86</v>
      </c>
      <c r="GU2" s="3">
        <v>2</v>
      </c>
      <c r="GV2" s="3">
        <v>0</v>
      </c>
      <c r="GW2" s="3">
        <v>0</v>
      </c>
      <c r="GX2" s="3">
        <v>5</v>
      </c>
      <c r="GY2" s="3">
        <v>41</v>
      </c>
      <c r="GZ2" s="3">
        <v>38</v>
      </c>
      <c r="HA2" s="3">
        <v>0</v>
      </c>
      <c r="HB2" s="3">
        <v>8</v>
      </c>
      <c r="HC2" s="3">
        <v>25</v>
      </c>
      <c r="HD2" s="1"/>
      <c r="HE2" s="1"/>
      <c r="HF2" s="1"/>
      <c r="HG2" s="1"/>
      <c r="HH2" s="3">
        <v>8</v>
      </c>
      <c r="HI2" s="3">
        <v>17</v>
      </c>
      <c r="HJ2" s="1"/>
      <c r="HK2" s="1"/>
      <c r="HL2" s="3">
        <v>14</v>
      </c>
      <c r="HM2" s="1"/>
      <c r="HN2" s="1"/>
      <c r="HO2" s="1"/>
      <c r="HP2" s="1"/>
      <c r="HQ2" s="3">
        <v>4</v>
      </c>
      <c r="HR2" s="3">
        <v>10</v>
      </c>
      <c r="HS2" s="1"/>
      <c r="HT2" s="1"/>
      <c r="HU2" s="3">
        <v>11</v>
      </c>
      <c r="HV2" s="1"/>
      <c r="HW2" s="1"/>
      <c r="HX2" s="1"/>
      <c r="HY2" s="1"/>
      <c r="HZ2" s="3">
        <v>4</v>
      </c>
      <c r="IA2" s="3">
        <v>7</v>
      </c>
      <c r="IB2" s="1"/>
      <c r="IC2" s="1"/>
      <c r="ID2" s="3">
        <v>164</v>
      </c>
      <c r="IE2" s="1"/>
      <c r="IF2" s="1"/>
      <c r="IG2" s="1"/>
      <c r="IH2" s="1"/>
      <c r="II2" s="3">
        <v>68</v>
      </c>
      <c r="IJ2" s="3">
        <v>71</v>
      </c>
      <c r="IK2" s="1"/>
      <c r="IL2" s="1"/>
      <c r="IM2" s="3">
        <v>89</v>
      </c>
      <c r="IN2" s="1"/>
      <c r="IO2" s="1"/>
      <c r="IP2" s="1"/>
      <c r="IQ2" s="1"/>
      <c r="IR2" s="3">
        <v>34</v>
      </c>
      <c r="IS2" s="3">
        <v>37</v>
      </c>
      <c r="IT2" s="1"/>
      <c r="IU2" s="1"/>
      <c r="IV2" s="3">
        <v>75</v>
      </c>
      <c r="IW2" s="1"/>
      <c r="IX2" s="1"/>
      <c r="IY2" s="1"/>
      <c r="IZ2" s="1"/>
      <c r="JA2" s="3">
        <v>34</v>
      </c>
      <c r="JB2" s="3">
        <v>34</v>
      </c>
      <c r="JC2" s="1"/>
      <c r="JD2" s="1"/>
      <c r="JE2" s="12">
        <v>3.7037037037037042E-2</v>
      </c>
      <c r="JF2" s="12">
        <v>1.058201058201058E-2</v>
      </c>
      <c r="JG2" s="12">
        <v>0</v>
      </c>
      <c r="JH2" s="12">
        <v>8.4656084656084651E-2</v>
      </c>
      <c r="JI2" s="12">
        <v>0.44973544973544971</v>
      </c>
      <c r="JJ2" s="12">
        <v>0.41798941798941797</v>
      </c>
      <c r="JK2" s="12">
        <v>6.8783068783068779E-2</v>
      </c>
      <c r="JL2" s="12">
        <v>0.13227513227513227</v>
      </c>
      <c r="JM2" s="12">
        <v>0.544973544973545</v>
      </c>
      <c r="JN2" s="12">
        <v>0.455026455026455</v>
      </c>
    </row>
    <row r="3" spans="1:274" x14ac:dyDescent="0.25">
      <c r="A3" s="3">
        <v>40028802176</v>
      </c>
      <c r="B3" t="s">
        <v>261</v>
      </c>
      <c r="C3" t="s">
        <v>278</v>
      </c>
      <c r="D3" t="s">
        <v>278</v>
      </c>
      <c r="E3" s="2">
        <v>149.28571428571428</v>
      </c>
      <c r="F3" s="2">
        <v>-9.8979591836734713</v>
      </c>
      <c r="G3" s="2">
        <v>-40</v>
      </c>
      <c r="H3" s="1"/>
      <c r="I3" s="2">
        <v>40.895522388059696</v>
      </c>
      <c r="J3" s="2">
        <v>4.7321428571428568</v>
      </c>
      <c r="K3" s="2">
        <v>0.75255102040816324</v>
      </c>
      <c r="L3" s="2">
        <v>0</v>
      </c>
      <c r="M3" s="2">
        <v>0</v>
      </c>
      <c r="N3" s="2">
        <v>2.405128205128205</v>
      </c>
      <c r="O3" s="12">
        <v>0.45689655172413796</v>
      </c>
      <c r="P3" s="12">
        <v>0.50862068965517238</v>
      </c>
      <c r="Q3" s="12">
        <v>0</v>
      </c>
      <c r="R3" s="12">
        <v>1.7241379310344831E-2</v>
      </c>
      <c r="S3" s="12">
        <v>0</v>
      </c>
      <c r="T3" s="12">
        <v>0.66379310344827591</v>
      </c>
      <c r="U3" s="12">
        <v>0.33620689655172414</v>
      </c>
      <c r="V3" s="13">
        <v>0.47540983606557374</v>
      </c>
      <c r="W3" s="13">
        <v>0</v>
      </c>
      <c r="X3" s="13">
        <v>0</v>
      </c>
      <c r="Y3" s="13">
        <v>0</v>
      </c>
      <c r="Z3" s="13">
        <v>1.8928571428571428</v>
      </c>
      <c r="AA3" s="13">
        <v>0.30102040816326531</v>
      </c>
      <c r="AB3" s="13">
        <v>0.4</v>
      </c>
      <c r="AC3" s="13">
        <v>1</v>
      </c>
      <c r="AE3" s="13">
        <v>0.7</v>
      </c>
      <c r="AF3" s="13">
        <v>0</v>
      </c>
      <c r="AG3" s="13">
        <v>0</v>
      </c>
      <c r="AI3" s="13">
        <v>2.4285714285714284</v>
      </c>
      <c r="AJ3" s="13">
        <v>0.46739130434782611</v>
      </c>
      <c r="AN3" s="13">
        <v>0.29104477611940299</v>
      </c>
      <c r="AO3" s="13">
        <v>0</v>
      </c>
      <c r="AP3" s="13">
        <v>0</v>
      </c>
      <c r="AQ3" s="13">
        <v>0</v>
      </c>
      <c r="AR3" s="13">
        <v>1.3571428571428572</v>
      </c>
      <c r="AS3" s="13">
        <v>0.15384615384615385</v>
      </c>
      <c r="AT3" s="13">
        <v>0.4</v>
      </c>
      <c r="AU3" s="13">
        <v>1</v>
      </c>
      <c r="AW3" s="13">
        <v>0</v>
      </c>
      <c r="AX3" s="13">
        <v>0</v>
      </c>
      <c r="AY3" s="13">
        <v>0</v>
      </c>
      <c r="AZ3" s="13">
        <v>0</v>
      </c>
      <c r="BA3" s="13">
        <v>0</v>
      </c>
      <c r="BB3" s="13">
        <v>0</v>
      </c>
      <c r="BC3" s="13">
        <v>0</v>
      </c>
      <c r="BD3" s="13">
        <v>0</v>
      </c>
      <c r="BE3" s="13">
        <v>0</v>
      </c>
      <c r="BF3" s="13">
        <v>0</v>
      </c>
      <c r="BG3" s="13">
        <v>0</v>
      </c>
      <c r="BH3" s="13">
        <v>0</v>
      </c>
      <c r="BI3" s="13">
        <v>0</v>
      </c>
      <c r="BJ3" s="13">
        <v>0</v>
      </c>
      <c r="BK3" s="13">
        <v>0</v>
      </c>
      <c r="BL3" s="13">
        <v>0</v>
      </c>
      <c r="BM3" s="13">
        <v>0</v>
      </c>
      <c r="BN3" s="13">
        <v>0</v>
      </c>
      <c r="BO3" s="13">
        <v>0</v>
      </c>
      <c r="BP3" s="13">
        <v>0</v>
      </c>
      <c r="BQ3" s="13">
        <v>0</v>
      </c>
      <c r="BR3" s="13">
        <v>0</v>
      </c>
      <c r="BS3" s="13">
        <v>0</v>
      </c>
      <c r="BT3" s="13">
        <v>0</v>
      </c>
      <c r="BU3" s="13">
        <v>0</v>
      </c>
      <c r="BV3" s="13">
        <v>0</v>
      </c>
      <c r="BW3" s="13">
        <v>0</v>
      </c>
      <c r="BY3" s="13">
        <v>0</v>
      </c>
      <c r="BZ3" s="13">
        <v>0</v>
      </c>
      <c r="CA3" s="13">
        <v>0</v>
      </c>
      <c r="CF3" s="13">
        <v>0</v>
      </c>
      <c r="CH3" s="13">
        <v>0</v>
      </c>
      <c r="CI3" s="13">
        <v>0</v>
      </c>
      <c r="CJ3" s="13">
        <v>0</v>
      </c>
      <c r="CM3" s="13">
        <v>0</v>
      </c>
      <c r="CN3" s="13">
        <v>0</v>
      </c>
      <c r="CO3" s="13">
        <v>0</v>
      </c>
      <c r="CQ3" s="13">
        <v>0</v>
      </c>
      <c r="CR3" s="13">
        <v>0</v>
      </c>
      <c r="CS3" s="13">
        <v>0</v>
      </c>
      <c r="CX3" s="13">
        <v>0</v>
      </c>
      <c r="CY3" s="2">
        <v>116</v>
      </c>
      <c r="CZ3" s="2">
        <v>0</v>
      </c>
      <c r="DA3" s="2">
        <v>0</v>
      </c>
      <c r="DB3" s="2">
        <v>0</v>
      </c>
      <c r="DC3" s="2">
        <v>53</v>
      </c>
      <c r="DD3" s="2">
        <v>59</v>
      </c>
      <c r="DE3" s="2">
        <v>2</v>
      </c>
      <c r="DF3" s="2">
        <v>2</v>
      </c>
      <c r="DG3" s="2">
        <v>0</v>
      </c>
      <c r="DH3" s="2">
        <v>77</v>
      </c>
      <c r="DI3" s="2">
        <v>0</v>
      </c>
      <c r="DJ3" s="2">
        <v>0</v>
      </c>
      <c r="DK3" s="2">
        <v>0</v>
      </c>
      <c r="DL3" s="2">
        <v>34</v>
      </c>
      <c r="DM3" s="2">
        <v>43</v>
      </c>
      <c r="DN3" s="2">
        <v>0</v>
      </c>
      <c r="DO3" s="2">
        <v>0</v>
      </c>
      <c r="DP3" s="2">
        <v>0</v>
      </c>
      <c r="DQ3" s="2">
        <v>39</v>
      </c>
      <c r="DR3" s="2">
        <v>0</v>
      </c>
      <c r="DS3" s="2">
        <v>0</v>
      </c>
      <c r="DT3" s="2">
        <v>0</v>
      </c>
      <c r="DU3" s="2">
        <v>19</v>
      </c>
      <c r="DV3" s="2">
        <v>16</v>
      </c>
      <c r="DW3" s="2">
        <v>2</v>
      </c>
      <c r="DX3" s="2">
        <v>2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116</v>
      </c>
      <c r="FB3" s="2">
        <v>0</v>
      </c>
      <c r="FC3" s="2">
        <v>0</v>
      </c>
      <c r="FD3" s="2">
        <v>0</v>
      </c>
      <c r="FE3" s="2">
        <v>53</v>
      </c>
      <c r="FF3" s="2">
        <v>59</v>
      </c>
      <c r="FG3" s="2">
        <v>2</v>
      </c>
      <c r="FH3" s="2">
        <v>2</v>
      </c>
      <c r="FI3" s="2">
        <v>0</v>
      </c>
      <c r="FJ3" s="2">
        <v>77</v>
      </c>
      <c r="FK3" s="2">
        <v>0</v>
      </c>
      <c r="FL3" s="2">
        <v>0</v>
      </c>
      <c r="FM3" s="2">
        <v>0</v>
      </c>
      <c r="FN3" s="2">
        <v>34</v>
      </c>
      <c r="FO3" s="2">
        <v>43</v>
      </c>
      <c r="FP3" s="2">
        <v>0</v>
      </c>
      <c r="FQ3" s="2">
        <v>0</v>
      </c>
      <c r="FR3" s="2">
        <v>0</v>
      </c>
      <c r="FS3" s="2">
        <v>39</v>
      </c>
      <c r="FT3" s="2">
        <v>0</v>
      </c>
      <c r="FU3" s="2">
        <v>0</v>
      </c>
      <c r="FV3" s="2">
        <v>0</v>
      </c>
      <c r="FW3" s="2">
        <v>19</v>
      </c>
      <c r="FX3" s="2">
        <v>16</v>
      </c>
      <c r="FY3" s="2">
        <v>2</v>
      </c>
      <c r="FZ3" s="2">
        <v>2</v>
      </c>
      <c r="GA3" s="2">
        <v>0</v>
      </c>
      <c r="GB3" s="3">
        <v>244</v>
      </c>
      <c r="GC3" s="3">
        <v>7</v>
      </c>
      <c r="GD3" s="3">
        <v>4</v>
      </c>
      <c r="GE3" s="3">
        <v>2</v>
      </c>
      <c r="GF3" s="3">
        <v>28</v>
      </c>
      <c r="GG3" s="3">
        <v>5</v>
      </c>
      <c r="GH3" s="3">
        <v>196</v>
      </c>
      <c r="GI3" s="3">
        <v>2</v>
      </c>
      <c r="GJ3" s="3">
        <v>0</v>
      </c>
      <c r="GK3" s="3">
        <v>110</v>
      </c>
      <c r="GL3" s="3">
        <v>2</v>
      </c>
      <c r="GM3" s="3">
        <v>2</v>
      </c>
      <c r="GN3" s="3">
        <v>0</v>
      </c>
      <c r="GO3" s="3">
        <v>14</v>
      </c>
      <c r="GP3" s="3">
        <v>92</v>
      </c>
      <c r="GQ3" s="3">
        <v>0</v>
      </c>
      <c r="GR3" s="3">
        <v>0</v>
      </c>
      <c r="GS3" s="3">
        <v>0</v>
      </c>
      <c r="GT3" s="3">
        <v>134</v>
      </c>
      <c r="GU3" s="3">
        <v>5</v>
      </c>
      <c r="GV3" s="3">
        <v>2</v>
      </c>
      <c r="GW3" s="3">
        <v>2</v>
      </c>
      <c r="GX3" s="3">
        <v>14</v>
      </c>
      <c r="GY3" s="3">
        <v>104</v>
      </c>
      <c r="GZ3" s="3">
        <v>5</v>
      </c>
      <c r="HA3" s="3">
        <v>2</v>
      </c>
      <c r="HB3" s="3">
        <v>0</v>
      </c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2">
        <v>2.8688524590163939E-2</v>
      </c>
      <c r="JF3" s="12">
        <v>1.6393442622950821E-2</v>
      </c>
      <c r="JG3" s="12">
        <v>8.1967213114754103E-3</v>
      </c>
      <c r="JH3" s="12">
        <v>0.11475409836065574</v>
      </c>
      <c r="JI3" s="12">
        <v>0.80327868852459017</v>
      </c>
      <c r="JJ3" s="12">
        <v>2.049180327868852E-2</v>
      </c>
      <c r="JK3" s="12">
        <v>0</v>
      </c>
      <c r="JM3" s="12">
        <v>0.45081967213114754</v>
      </c>
      <c r="JN3" s="12">
        <v>0.54918032786885251</v>
      </c>
    </row>
    <row r="4" spans="1:274" x14ac:dyDescent="0.25">
      <c r="A4" s="3">
        <v>40063603108</v>
      </c>
      <c r="B4" t="s">
        <v>261</v>
      </c>
      <c r="C4" t="s">
        <v>325</v>
      </c>
      <c r="D4" t="s">
        <v>336</v>
      </c>
      <c r="E4" s="2">
        <v>51.428571428571438</v>
      </c>
      <c r="F4" s="2">
        <v>0.42857142857142816</v>
      </c>
      <c r="G4" s="2">
        <v>-28.571428571428569</v>
      </c>
      <c r="H4" s="2">
        <v>72.56637168141593</v>
      </c>
      <c r="I4" s="2">
        <v>26.517222525970475</v>
      </c>
      <c r="J4" s="2">
        <v>2.8000000000000003</v>
      </c>
      <c r="K4" s="2">
        <v>1.0149999999999999</v>
      </c>
      <c r="L4" s="2">
        <v>0</v>
      </c>
      <c r="M4" s="2">
        <v>3.645161290322581</v>
      </c>
      <c r="N4" s="2">
        <v>2.4222873900293256</v>
      </c>
      <c r="O4" s="12">
        <v>0.20512820512820512</v>
      </c>
      <c r="P4" s="12">
        <v>0.74358974358974361</v>
      </c>
      <c r="Q4" s="12">
        <v>0</v>
      </c>
      <c r="R4" s="12">
        <v>5.128205128205128E-2</v>
      </c>
      <c r="S4" s="12">
        <v>0.20512820512820512</v>
      </c>
      <c r="T4" s="12">
        <v>0.71794871794871795</v>
      </c>
      <c r="U4" s="12">
        <v>0.28205128205128205</v>
      </c>
      <c r="V4" s="13">
        <v>0.32231404958677684</v>
      </c>
      <c r="W4" s="13">
        <v>0</v>
      </c>
      <c r="Z4" s="13">
        <v>0.8</v>
      </c>
      <c r="AA4" s="13">
        <v>0.28999999999999998</v>
      </c>
      <c r="AB4" s="13">
        <v>0.2857142857142857</v>
      </c>
      <c r="AD4" s="13">
        <v>0.2857142857142857</v>
      </c>
      <c r="AE4" s="13">
        <v>0.45161290322580644</v>
      </c>
      <c r="AF4" s="13">
        <v>0</v>
      </c>
      <c r="AI4" s="13">
        <v>0.8</v>
      </c>
      <c r="AJ4" s="13">
        <v>0.45283018867924529</v>
      </c>
      <c r="AK4" s="13">
        <v>0</v>
      </c>
      <c r="AM4" s="13">
        <v>0.4</v>
      </c>
      <c r="AN4" s="13">
        <v>0.1864406779661017</v>
      </c>
      <c r="AO4" s="13">
        <v>0</v>
      </c>
      <c r="AR4" s="13">
        <v>0.8</v>
      </c>
      <c r="AS4" s="13">
        <v>0.10638297872340426</v>
      </c>
      <c r="AT4" s="13">
        <v>0.4</v>
      </c>
      <c r="AV4" s="13">
        <v>0</v>
      </c>
      <c r="AW4" s="13">
        <v>1</v>
      </c>
      <c r="AX4" s="13">
        <v>0</v>
      </c>
      <c r="AY4" s="13">
        <v>0</v>
      </c>
      <c r="AZ4" s="13">
        <v>0</v>
      </c>
      <c r="BB4" s="13">
        <v>0.25</v>
      </c>
      <c r="BD4" s="13">
        <v>0</v>
      </c>
      <c r="BF4" s="13">
        <v>1</v>
      </c>
      <c r="BG4" s="13">
        <v>0</v>
      </c>
      <c r="BH4" s="13">
        <v>0</v>
      </c>
      <c r="BI4" s="13">
        <v>0</v>
      </c>
      <c r="BK4" s="13">
        <v>0.5</v>
      </c>
      <c r="BL4" s="13">
        <v>0</v>
      </c>
      <c r="BM4" s="13">
        <v>0</v>
      </c>
      <c r="BO4" s="13">
        <v>1</v>
      </c>
      <c r="BP4" s="13">
        <v>0</v>
      </c>
      <c r="BQ4" s="13">
        <v>0</v>
      </c>
      <c r="BR4" s="13">
        <v>0</v>
      </c>
      <c r="BT4" s="13">
        <v>0</v>
      </c>
      <c r="BV4" s="13">
        <v>0</v>
      </c>
      <c r="BW4" s="13">
        <v>0</v>
      </c>
      <c r="BX4" s="13">
        <v>0.27433628318584069</v>
      </c>
      <c r="BY4" s="13">
        <v>0</v>
      </c>
      <c r="BZ4" s="13">
        <v>0</v>
      </c>
      <c r="CA4" s="13">
        <v>0</v>
      </c>
      <c r="CC4" s="13">
        <v>0.29347826086956524</v>
      </c>
      <c r="CD4" s="13">
        <v>0</v>
      </c>
      <c r="CE4" s="13">
        <v>0</v>
      </c>
      <c r="CF4" s="13">
        <v>0</v>
      </c>
      <c r="CG4" s="13">
        <v>0.41379310344827586</v>
      </c>
      <c r="CH4" s="13">
        <v>0</v>
      </c>
      <c r="CI4" s="13">
        <v>0</v>
      </c>
      <c r="CJ4" s="13">
        <v>0</v>
      </c>
      <c r="CL4" s="13">
        <v>0.44897959183673469</v>
      </c>
      <c r="CM4" s="13">
        <v>0</v>
      </c>
      <c r="CN4" s="13">
        <v>0</v>
      </c>
      <c r="CO4" s="13">
        <v>0</v>
      </c>
      <c r="CP4" s="13">
        <v>0.12727272727272726</v>
      </c>
      <c r="CQ4" s="13">
        <v>0</v>
      </c>
      <c r="CR4" s="13">
        <v>0</v>
      </c>
      <c r="CS4" s="13">
        <v>0</v>
      </c>
      <c r="CU4" s="13">
        <v>0.11627906976744186</v>
      </c>
      <c r="CV4" s="13">
        <v>0</v>
      </c>
      <c r="CW4" s="13">
        <v>0</v>
      </c>
      <c r="CX4" s="13">
        <v>0</v>
      </c>
      <c r="CY4" s="2">
        <v>39</v>
      </c>
      <c r="CZ4" s="2">
        <v>0</v>
      </c>
      <c r="DA4" s="2">
        <v>0</v>
      </c>
      <c r="DB4" s="2">
        <v>0</v>
      </c>
      <c r="DC4" s="2">
        <v>8</v>
      </c>
      <c r="DD4" s="2">
        <v>29</v>
      </c>
      <c r="DE4" s="2">
        <v>2</v>
      </c>
      <c r="DF4" s="2">
        <v>0</v>
      </c>
      <c r="DG4" s="2">
        <v>2</v>
      </c>
      <c r="DH4" s="2">
        <v>28</v>
      </c>
      <c r="DI4" s="2">
        <v>0</v>
      </c>
      <c r="DJ4" s="2">
        <v>0</v>
      </c>
      <c r="DK4" s="2">
        <v>0</v>
      </c>
      <c r="DL4" s="2">
        <v>4</v>
      </c>
      <c r="DM4" s="2">
        <v>24</v>
      </c>
      <c r="DN4" s="2">
        <v>0</v>
      </c>
      <c r="DO4" s="2">
        <v>0</v>
      </c>
      <c r="DP4" s="2">
        <v>2</v>
      </c>
      <c r="DQ4" s="2">
        <v>11</v>
      </c>
      <c r="DR4" s="2">
        <v>0</v>
      </c>
      <c r="DS4" s="2">
        <v>0</v>
      </c>
      <c r="DT4" s="2">
        <v>0</v>
      </c>
      <c r="DU4" s="2">
        <v>4</v>
      </c>
      <c r="DV4" s="2">
        <v>5</v>
      </c>
      <c r="DW4" s="2">
        <v>2</v>
      </c>
      <c r="DX4" s="2">
        <v>0</v>
      </c>
      <c r="DY4" s="2">
        <v>0</v>
      </c>
      <c r="DZ4" s="2">
        <v>8</v>
      </c>
      <c r="EA4" s="2">
        <v>0</v>
      </c>
      <c r="EB4" s="2">
        <v>0</v>
      </c>
      <c r="EC4" s="2">
        <v>0</v>
      </c>
      <c r="ED4" s="2">
        <v>4</v>
      </c>
      <c r="EE4" s="2">
        <v>2</v>
      </c>
      <c r="EF4" s="2">
        <v>2</v>
      </c>
      <c r="EG4" s="2">
        <v>0</v>
      </c>
      <c r="EH4" s="2">
        <v>2</v>
      </c>
      <c r="EI4" s="2">
        <v>4</v>
      </c>
      <c r="EJ4" s="2">
        <v>0</v>
      </c>
      <c r="EK4" s="2">
        <v>0</v>
      </c>
      <c r="EL4" s="2">
        <v>0</v>
      </c>
      <c r="EM4" s="2">
        <v>2</v>
      </c>
      <c r="EN4" s="2">
        <v>2</v>
      </c>
      <c r="EO4" s="2">
        <v>0</v>
      </c>
      <c r="EP4" s="2">
        <v>0</v>
      </c>
      <c r="EQ4" s="2">
        <v>2</v>
      </c>
      <c r="ER4" s="2">
        <v>4</v>
      </c>
      <c r="ES4" s="2">
        <v>0</v>
      </c>
      <c r="ET4" s="2">
        <v>0</v>
      </c>
      <c r="EU4" s="2">
        <v>0</v>
      </c>
      <c r="EV4" s="2">
        <v>2</v>
      </c>
      <c r="EW4" s="2">
        <v>0</v>
      </c>
      <c r="EX4" s="2">
        <v>2</v>
      </c>
      <c r="EY4" s="2">
        <v>0</v>
      </c>
      <c r="EZ4" s="2">
        <v>0</v>
      </c>
      <c r="FA4" s="2">
        <v>31</v>
      </c>
      <c r="FB4" s="2">
        <v>0</v>
      </c>
      <c r="FC4" s="2">
        <v>0</v>
      </c>
      <c r="FD4" s="2">
        <v>0</v>
      </c>
      <c r="FE4" s="2">
        <v>4</v>
      </c>
      <c r="FF4" s="2">
        <v>27</v>
      </c>
      <c r="FG4" s="2">
        <v>0</v>
      </c>
      <c r="FH4" s="2">
        <v>0</v>
      </c>
      <c r="FI4" s="2">
        <v>0</v>
      </c>
      <c r="FJ4" s="2">
        <v>24</v>
      </c>
      <c r="FK4" s="2">
        <v>0</v>
      </c>
      <c r="FL4" s="2">
        <v>0</v>
      </c>
      <c r="FM4" s="2">
        <v>0</v>
      </c>
      <c r="FN4" s="2">
        <v>2</v>
      </c>
      <c r="FO4" s="2">
        <v>22</v>
      </c>
      <c r="FP4" s="2">
        <v>0</v>
      </c>
      <c r="FQ4" s="2">
        <v>0</v>
      </c>
      <c r="FR4" s="2">
        <v>0</v>
      </c>
      <c r="FS4" s="2">
        <v>7</v>
      </c>
      <c r="FT4" s="2">
        <v>0</v>
      </c>
      <c r="FU4" s="2">
        <v>0</v>
      </c>
      <c r="FV4" s="2">
        <v>0</v>
      </c>
      <c r="FW4" s="2">
        <v>2</v>
      </c>
      <c r="FX4" s="2">
        <v>5</v>
      </c>
      <c r="FY4" s="2">
        <v>0</v>
      </c>
      <c r="FZ4" s="2">
        <v>0</v>
      </c>
      <c r="GA4" s="2">
        <v>0</v>
      </c>
      <c r="GB4" s="3">
        <v>121</v>
      </c>
      <c r="GC4" s="3">
        <v>4</v>
      </c>
      <c r="GD4" s="3">
        <v>0</v>
      </c>
      <c r="GE4" s="3">
        <v>0</v>
      </c>
      <c r="GF4" s="3">
        <v>10</v>
      </c>
      <c r="GG4" s="3">
        <v>7</v>
      </c>
      <c r="GH4" s="3">
        <v>100</v>
      </c>
      <c r="GI4" s="3">
        <v>0</v>
      </c>
      <c r="GJ4" s="3">
        <v>7</v>
      </c>
      <c r="GK4" s="3">
        <v>62</v>
      </c>
      <c r="GL4" s="3">
        <v>2</v>
      </c>
      <c r="GM4" s="3">
        <v>0</v>
      </c>
      <c r="GN4" s="3">
        <v>0</v>
      </c>
      <c r="GO4" s="3">
        <v>5</v>
      </c>
      <c r="GP4" s="3">
        <v>53</v>
      </c>
      <c r="GQ4" s="3">
        <v>2</v>
      </c>
      <c r="GR4" s="3">
        <v>0</v>
      </c>
      <c r="GS4" s="3">
        <v>5</v>
      </c>
      <c r="GT4" s="3">
        <v>59</v>
      </c>
      <c r="GU4" s="3">
        <v>2</v>
      </c>
      <c r="GV4" s="3">
        <v>0</v>
      </c>
      <c r="GW4" s="3">
        <v>0</v>
      </c>
      <c r="GX4" s="3">
        <v>5</v>
      </c>
      <c r="GY4" s="3">
        <v>47</v>
      </c>
      <c r="GZ4" s="3">
        <v>5</v>
      </c>
      <c r="HA4" s="3">
        <v>0</v>
      </c>
      <c r="HB4" s="3">
        <v>2</v>
      </c>
      <c r="HC4" s="3">
        <v>8</v>
      </c>
      <c r="HD4" s="1"/>
      <c r="HE4" s="1"/>
      <c r="HF4" s="1"/>
      <c r="HG4" s="1"/>
      <c r="HH4" s="1"/>
      <c r="HI4" s="3">
        <v>8</v>
      </c>
      <c r="HJ4" s="1"/>
      <c r="HK4" s="1"/>
      <c r="HL4" s="3">
        <v>4</v>
      </c>
      <c r="HM4" s="1"/>
      <c r="HN4" s="1"/>
      <c r="HO4" s="1"/>
      <c r="HP4" s="1"/>
      <c r="HQ4" s="1"/>
      <c r="HR4" s="3">
        <v>4</v>
      </c>
      <c r="HS4" s="1"/>
      <c r="HT4" s="1"/>
      <c r="HU4" s="3">
        <v>4</v>
      </c>
      <c r="HV4" s="1"/>
      <c r="HW4" s="1"/>
      <c r="HX4" s="1"/>
      <c r="HY4" s="1"/>
      <c r="HZ4" s="1"/>
      <c r="IA4" s="3">
        <v>4</v>
      </c>
      <c r="IB4" s="1"/>
      <c r="IC4" s="1"/>
      <c r="ID4" s="3">
        <v>113</v>
      </c>
      <c r="IE4" s="1"/>
      <c r="IF4" s="1"/>
      <c r="IG4" s="1"/>
      <c r="IH4" s="1"/>
      <c r="II4" s="3">
        <v>92</v>
      </c>
      <c r="IJ4" s="1"/>
      <c r="IK4" s="1"/>
      <c r="IL4" s="1"/>
      <c r="IM4" s="3">
        <v>58</v>
      </c>
      <c r="IN4" s="1"/>
      <c r="IO4" s="1"/>
      <c r="IP4" s="1"/>
      <c r="IQ4" s="1"/>
      <c r="IR4" s="3">
        <v>49</v>
      </c>
      <c r="IS4" s="1"/>
      <c r="IT4" s="1"/>
      <c r="IU4" s="1"/>
      <c r="IV4" s="3">
        <v>55</v>
      </c>
      <c r="IW4" s="1"/>
      <c r="IX4" s="1"/>
      <c r="IY4" s="1"/>
      <c r="IZ4" s="1"/>
      <c r="JA4" s="3">
        <v>43</v>
      </c>
      <c r="JB4" s="1"/>
      <c r="JC4" s="1"/>
      <c r="JD4" s="1"/>
      <c r="JE4" s="12">
        <v>3.3057851239669422E-2</v>
      </c>
      <c r="JF4" s="12">
        <v>0</v>
      </c>
      <c r="JG4" s="12">
        <v>0</v>
      </c>
      <c r="JH4" s="12">
        <v>8.2644628099173556E-2</v>
      </c>
      <c r="JI4" s="12">
        <v>0.82644628099173556</v>
      </c>
      <c r="JJ4" s="12">
        <v>5.7851239669421489E-2</v>
      </c>
      <c r="JK4" s="12">
        <v>5.7851239669421489E-2</v>
      </c>
      <c r="JL4" s="12">
        <v>6.6115702479338845E-2</v>
      </c>
      <c r="JM4" s="12">
        <v>0.51239669421487599</v>
      </c>
      <c r="JN4" s="12">
        <v>0.48760330578512395</v>
      </c>
    </row>
    <row r="5" spans="1:274" x14ac:dyDescent="0.25">
      <c r="A5" s="3">
        <v>40031103292</v>
      </c>
      <c r="B5" t="s">
        <v>261</v>
      </c>
      <c r="C5" t="s">
        <v>274</v>
      </c>
      <c r="D5" t="s">
        <v>334</v>
      </c>
      <c r="E5" s="2">
        <v>-37.142857142857139</v>
      </c>
      <c r="F5" s="2">
        <v>-21.848739495798313</v>
      </c>
      <c r="G5" s="2">
        <v>-57.142857142857139</v>
      </c>
      <c r="H5" s="2">
        <v>-35.294117647058826</v>
      </c>
      <c r="I5" s="2">
        <v>19.656019656019659</v>
      </c>
      <c r="J5" s="2">
        <v>0.35000000000000003</v>
      </c>
      <c r="K5" s="2">
        <v>0.61764705882352944</v>
      </c>
      <c r="L5" s="2">
        <v>0</v>
      </c>
      <c r="M5" s="2">
        <v>0</v>
      </c>
      <c r="N5" s="2">
        <v>2.0810810810810811</v>
      </c>
      <c r="O5" s="12">
        <v>0.1111111111111111</v>
      </c>
      <c r="P5" s="12">
        <v>0.66666666666666663</v>
      </c>
      <c r="Q5" s="12">
        <v>0</v>
      </c>
      <c r="R5" s="12">
        <v>0.22222222222222221</v>
      </c>
      <c r="S5" s="12">
        <v>0</v>
      </c>
      <c r="T5" s="12">
        <v>0.77777777777777779</v>
      </c>
      <c r="U5" s="12">
        <v>0.22222222222222221</v>
      </c>
      <c r="V5" s="13">
        <v>0.30508474576271188</v>
      </c>
      <c r="W5" s="13">
        <v>0</v>
      </c>
      <c r="Z5" s="13">
        <v>0.2</v>
      </c>
      <c r="AA5" s="13">
        <v>0.35294117647058826</v>
      </c>
      <c r="AB5" s="13">
        <v>0.5714285714285714</v>
      </c>
      <c r="AC5" s="13">
        <v>0</v>
      </c>
      <c r="AD5" s="13">
        <v>0</v>
      </c>
      <c r="AE5" s="13">
        <v>0.3783783783783784</v>
      </c>
      <c r="AF5" s="13">
        <v>0</v>
      </c>
      <c r="AI5" s="13">
        <v>0.4</v>
      </c>
      <c r="AJ5" s="13">
        <v>0.43478260869565216</v>
      </c>
      <c r="AK5" s="13">
        <v>0.4</v>
      </c>
      <c r="AL5" s="13">
        <v>0</v>
      </c>
      <c r="AM5" s="13">
        <v>0</v>
      </c>
      <c r="AN5" s="13">
        <v>0.18181818181818182</v>
      </c>
      <c r="AO5" s="13">
        <v>0</v>
      </c>
      <c r="AR5" s="13">
        <v>0</v>
      </c>
      <c r="AS5" s="13">
        <v>0.18181818181818182</v>
      </c>
      <c r="AT5" s="13">
        <v>1</v>
      </c>
      <c r="AU5" s="13">
        <v>0</v>
      </c>
      <c r="AW5" s="13">
        <v>0</v>
      </c>
      <c r="AX5" s="13">
        <v>0</v>
      </c>
      <c r="AY5" s="13">
        <v>0</v>
      </c>
      <c r="AZ5" s="13">
        <v>0</v>
      </c>
      <c r="BA5" s="13">
        <v>0</v>
      </c>
      <c r="BB5" s="13">
        <v>0</v>
      </c>
      <c r="BC5" s="13">
        <v>0</v>
      </c>
      <c r="BD5" s="13">
        <v>0</v>
      </c>
      <c r="BE5" s="13">
        <v>0</v>
      </c>
      <c r="BF5" s="13">
        <v>0</v>
      </c>
      <c r="BG5" s="13">
        <v>0</v>
      </c>
      <c r="BH5" s="13">
        <v>0</v>
      </c>
      <c r="BI5" s="13">
        <v>0</v>
      </c>
      <c r="BJ5" s="13">
        <v>0</v>
      </c>
      <c r="BK5" s="13">
        <v>0</v>
      </c>
      <c r="BL5" s="13">
        <v>0</v>
      </c>
      <c r="BM5" s="13">
        <v>0</v>
      </c>
      <c r="BN5" s="13">
        <v>0</v>
      </c>
      <c r="BO5" s="13">
        <v>0</v>
      </c>
      <c r="BP5" s="13">
        <v>0</v>
      </c>
      <c r="BQ5" s="13">
        <v>0</v>
      </c>
      <c r="BR5" s="13">
        <v>0</v>
      </c>
      <c r="BS5" s="13">
        <v>0</v>
      </c>
      <c r="BT5" s="13">
        <v>0</v>
      </c>
      <c r="BU5" s="13">
        <v>0</v>
      </c>
      <c r="BV5" s="13">
        <v>0</v>
      </c>
      <c r="BW5" s="13">
        <v>0</v>
      </c>
      <c r="BX5" s="13">
        <v>0.35294117647058826</v>
      </c>
      <c r="BY5" s="13">
        <v>0</v>
      </c>
      <c r="BZ5" s="13">
        <v>0</v>
      </c>
      <c r="CA5" s="13">
        <v>0</v>
      </c>
      <c r="CC5" s="13">
        <v>0.46153846153846156</v>
      </c>
      <c r="CE5" s="13">
        <v>0</v>
      </c>
      <c r="CF5" s="13">
        <v>0</v>
      </c>
      <c r="CG5" s="13">
        <v>0.42424242424242425</v>
      </c>
      <c r="CH5" s="13">
        <v>0</v>
      </c>
      <c r="CI5" s="13">
        <v>0</v>
      </c>
      <c r="CJ5" s="13">
        <v>0</v>
      </c>
      <c r="CL5" s="13">
        <v>0.52631578947368418</v>
      </c>
      <c r="CN5" s="13">
        <v>0</v>
      </c>
      <c r="CO5" s="13">
        <v>0</v>
      </c>
      <c r="CP5" s="13">
        <v>0.22222222222222221</v>
      </c>
      <c r="CQ5" s="13">
        <v>0</v>
      </c>
      <c r="CR5" s="13">
        <v>0</v>
      </c>
      <c r="CS5" s="13">
        <v>0</v>
      </c>
      <c r="CT5" s="13">
        <v>0</v>
      </c>
      <c r="CU5" s="13">
        <v>0.2857142857142857</v>
      </c>
      <c r="CW5" s="13">
        <v>0</v>
      </c>
      <c r="CX5" s="13">
        <v>0</v>
      </c>
      <c r="CY5" s="2">
        <v>18</v>
      </c>
      <c r="CZ5" s="2">
        <v>0</v>
      </c>
      <c r="DA5" s="2">
        <v>0</v>
      </c>
      <c r="DB5" s="2">
        <v>0</v>
      </c>
      <c r="DC5" s="2">
        <v>2</v>
      </c>
      <c r="DD5" s="2">
        <v>12</v>
      </c>
      <c r="DE5" s="2">
        <v>4</v>
      </c>
      <c r="DF5" s="2">
        <v>0</v>
      </c>
      <c r="DG5" s="2">
        <v>0</v>
      </c>
      <c r="DH5" s="2">
        <v>14</v>
      </c>
      <c r="DI5" s="2">
        <v>0</v>
      </c>
      <c r="DJ5" s="2">
        <v>0</v>
      </c>
      <c r="DK5" s="2">
        <v>0</v>
      </c>
      <c r="DL5" s="2">
        <v>2</v>
      </c>
      <c r="DM5" s="2">
        <v>10</v>
      </c>
      <c r="DN5" s="2">
        <v>2</v>
      </c>
      <c r="DO5" s="2">
        <v>0</v>
      </c>
      <c r="DP5" s="2">
        <v>0</v>
      </c>
      <c r="DQ5" s="2">
        <v>4</v>
      </c>
      <c r="DR5" s="2">
        <v>0</v>
      </c>
      <c r="DS5" s="2">
        <v>0</v>
      </c>
      <c r="DT5" s="2">
        <v>0</v>
      </c>
      <c r="DU5" s="2">
        <v>0</v>
      </c>
      <c r="DV5" s="2">
        <v>2</v>
      </c>
      <c r="DW5" s="2">
        <v>2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0</v>
      </c>
      <c r="EX5" s="2">
        <v>0</v>
      </c>
      <c r="EY5" s="2">
        <v>0</v>
      </c>
      <c r="EZ5" s="2">
        <v>0</v>
      </c>
      <c r="FA5" s="2">
        <v>18</v>
      </c>
      <c r="FB5" s="2">
        <v>0</v>
      </c>
      <c r="FC5" s="2">
        <v>0</v>
      </c>
      <c r="FD5" s="2">
        <v>0</v>
      </c>
      <c r="FE5" s="2">
        <v>2</v>
      </c>
      <c r="FF5" s="2">
        <v>12</v>
      </c>
      <c r="FG5" s="2">
        <v>4</v>
      </c>
      <c r="FH5" s="2">
        <v>0</v>
      </c>
      <c r="FI5" s="2">
        <v>0</v>
      </c>
      <c r="FJ5" s="2">
        <v>14</v>
      </c>
      <c r="FK5" s="2">
        <v>0</v>
      </c>
      <c r="FL5" s="2">
        <v>0</v>
      </c>
      <c r="FM5" s="2">
        <v>0</v>
      </c>
      <c r="FN5" s="2">
        <v>2</v>
      </c>
      <c r="FO5" s="2">
        <v>10</v>
      </c>
      <c r="FP5" s="2">
        <v>2</v>
      </c>
      <c r="FQ5" s="2">
        <v>0</v>
      </c>
      <c r="FR5" s="2">
        <v>0</v>
      </c>
      <c r="FS5" s="2">
        <v>4</v>
      </c>
      <c r="FT5" s="2">
        <v>0</v>
      </c>
      <c r="FU5" s="2">
        <v>0</v>
      </c>
      <c r="FV5" s="2">
        <v>0</v>
      </c>
      <c r="FW5" s="2">
        <v>0</v>
      </c>
      <c r="FX5" s="2">
        <v>2</v>
      </c>
      <c r="FY5" s="2">
        <v>2</v>
      </c>
      <c r="FZ5" s="2">
        <v>0</v>
      </c>
      <c r="GA5" s="2">
        <v>0</v>
      </c>
      <c r="GB5" s="3">
        <v>59</v>
      </c>
      <c r="GC5" s="3">
        <v>4</v>
      </c>
      <c r="GD5" s="3">
        <v>0</v>
      </c>
      <c r="GE5" s="3">
        <v>0</v>
      </c>
      <c r="GF5" s="3">
        <v>10</v>
      </c>
      <c r="GG5" s="3">
        <v>7</v>
      </c>
      <c r="GH5" s="3">
        <v>34</v>
      </c>
      <c r="GI5" s="3">
        <v>4</v>
      </c>
      <c r="GJ5" s="3">
        <v>2</v>
      </c>
      <c r="GK5" s="3">
        <v>37</v>
      </c>
      <c r="GL5" s="3">
        <v>2</v>
      </c>
      <c r="GM5" s="3">
        <v>0</v>
      </c>
      <c r="GN5" s="3">
        <v>0</v>
      </c>
      <c r="GO5" s="3">
        <v>5</v>
      </c>
      <c r="GP5" s="3">
        <v>23</v>
      </c>
      <c r="GQ5" s="3">
        <v>5</v>
      </c>
      <c r="GR5" s="3">
        <v>2</v>
      </c>
      <c r="GS5" s="3">
        <v>2</v>
      </c>
      <c r="GT5" s="3">
        <v>22</v>
      </c>
      <c r="GU5" s="3">
        <v>2</v>
      </c>
      <c r="GV5" s="3">
        <v>0</v>
      </c>
      <c r="GW5" s="3">
        <v>0</v>
      </c>
      <c r="GX5" s="3">
        <v>5</v>
      </c>
      <c r="GY5" s="3">
        <v>11</v>
      </c>
      <c r="GZ5" s="3">
        <v>2</v>
      </c>
      <c r="HA5" s="3">
        <v>2</v>
      </c>
      <c r="HB5" s="3">
        <v>0</v>
      </c>
      <c r="HC5" s="3">
        <v>8</v>
      </c>
      <c r="HD5" s="1"/>
      <c r="HE5" s="1"/>
      <c r="HF5" s="1"/>
      <c r="HG5" s="1"/>
      <c r="HH5" s="1"/>
      <c r="HI5" s="3">
        <v>8</v>
      </c>
      <c r="HJ5" s="1"/>
      <c r="HK5" s="1"/>
      <c r="HL5" s="3">
        <v>4</v>
      </c>
      <c r="HM5" s="1"/>
      <c r="HN5" s="1"/>
      <c r="HO5" s="1"/>
      <c r="HP5" s="1"/>
      <c r="HQ5" s="1"/>
      <c r="HR5" s="3">
        <v>4</v>
      </c>
      <c r="HS5" s="1"/>
      <c r="HT5" s="1"/>
      <c r="HU5" s="3">
        <v>4</v>
      </c>
      <c r="HV5" s="1"/>
      <c r="HW5" s="1"/>
      <c r="HX5" s="1"/>
      <c r="HY5" s="1"/>
      <c r="HZ5" s="1"/>
      <c r="IA5" s="3">
        <v>4</v>
      </c>
      <c r="IB5" s="1"/>
      <c r="IC5" s="1"/>
      <c r="ID5" s="3">
        <v>51</v>
      </c>
      <c r="IE5" s="1"/>
      <c r="IF5" s="1"/>
      <c r="IG5" s="1"/>
      <c r="IH5" s="1"/>
      <c r="II5" s="3">
        <v>26</v>
      </c>
      <c r="IJ5" s="1"/>
      <c r="IK5" s="1"/>
      <c r="IL5" s="1"/>
      <c r="IM5" s="3">
        <v>33</v>
      </c>
      <c r="IN5" s="1"/>
      <c r="IO5" s="1"/>
      <c r="IP5" s="1"/>
      <c r="IQ5" s="1"/>
      <c r="IR5" s="3">
        <v>19</v>
      </c>
      <c r="IS5" s="1"/>
      <c r="IT5" s="1"/>
      <c r="IU5" s="1"/>
      <c r="IV5" s="3">
        <v>18</v>
      </c>
      <c r="IW5" s="1"/>
      <c r="IX5" s="1"/>
      <c r="IY5" s="1"/>
      <c r="IZ5" s="1"/>
      <c r="JA5" s="3">
        <v>7</v>
      </c>
      <c r="JB5" s="1"/>
      <c r="JC5" s="1"/>
      <c r="JD5" s="1"/>
      <c r="JE5" s="12">
        <v>6.7796610169491525E-2</v>
      </c>
      <c r="JF5" s="12">
        <v>0</v>
      </c>
      <c r="JG5" s="12">
        <v>0</v>
      </c>
      <c r="JH5" s="12">
        <v>0.16949152542372881</v>
      </c>
      <c r="JI5" s="12">
        <v>0.57627118644067798</v>
      </c>
      <c r="JJ5" s="12">
        <v>0.11864406779661017</v>
      </c>
      <c r="JK5" s="12">
        <v>3.3898305084745763E-2</v>
      </c>
      <c r="JL5" s="12">
        <v>0.13559322033898305</v>
      </c>
      <c r="JM5" s="12">
        <v>0.6271186440677966</v>
      </c>
      <c r="JN5" s="12">
        <v>0.3728813559322034</v>
      </c>
    </row>
    <row r="6" spans="1:274" x14ac:dyDescent="0.25">
      <c r="A6" s="3">
        <v>40077002903</v>
      </c>
      <c r="B6" t="s">
        <v>261</v>
      </c>
      <c r="C6" t="s">
        <v>309</v>
      </c>
      <c r="D6" t="s">
        <v>310</v>
      </c>
      <c r="E6" s="2">
        <v>4.7849788007268357</v>
      </c>
      <c r="F6" s="2">
        <v>19.177038354076707</v>
      </c>
      <c r="G6" s="1"/>
      <c r="H6" s="2">
        <v>56.742697078831526</v>
      </c>
      <c r="I6" s="2">
        <v>4.3323139653414886</v>
      </c>
      <c r="J6" s="2">
        <v>1.1841491841491842</v>
      </c>
      <c r="K6" s="2">
        <v>1.7380254154447703</v>
      </c>
      <c r="L6" s="1"/>
      <c r="M6" s="2">
        <v>3.8762677484787016</v>
      </c>
      <c r="N6" s="2">
        <v>1.1559633027522935</v>
      </c>
      <c r="O6" s="12">
        <v>7.2727272727272724E-2</v>
      </c>
      <c r="P6" s="12">
        <v>0.25454545454545452</v>
      </c>
      <c r="Q6" s="12">
        <v>0</v>
      </c>
      <c r="R6" s="12">
        <v>0.6</v>
      </c>
      <c r="S6" s="12">
        <v>0.47272727272727272</v>
      </c>
      <c r="T6" s="12">
        <v>0.63636363636363635</v>
      </c>
      <c r="U6" s="12">
        <v>0.36363636363636365</v>
      </c>
      <c r="V6" s="13">
        <v>0.30386740331491713</v>
      </c>
      <c r="X6" s="13">
        <v>0</v>
      </c>
      <c r="Y6" s="13">
        <v>0</v>
      </c>
      <c r="Z6" s="13">
        <v>0.30769230769230771</v>
      </c>
      <c r="AA6" s="13">
        <v>0.45161290322580644</v>
      </c>
      <c r="AB6" s="13">
        <v>0.25984251968503935</v>
      </c>
      <c r="AC6" s="13">
        <v>1</v>
      </c>
      <c r="AE6" s="13">
        <v>0.32110091743119268</v>
      </c>
      <c r="AG6" s="13">
        <v>0</v>
      </c>
      <c r="AI6" s="13">
        <v>0</v>
      </c>
      <c r="AJ6" s="13">
        <v>0.5</v>
      </c>
      <c r="AK6" s="13">
        <v>0.27272727272727271</v>
      </c>
      <c r="AL6" s="13">
        <v>2</v>
      </c>
      <c r="AN6" s="13">
        <v>0.27777777777777779</v>
      </c>
      <c r="AP6" s="13">
        <v>0</v>
      </c>
      <c r="AQ6" s="13">
        <v>0</v>
      </c>
      <c r="AR6" s="13">
        <v>0.8</v>
      </c>
      <c r="AS6" s="13">
        <v>0.36363636363636365</v>
      </c>
      <c r="AT6" s="13">
        <v>0.24</v>
      </c>
      <c r="AU6" s="13">
        <v>0</v>
      </c>
      <c r="AW6" s="13">
        <v>0.76470588235294112</v>
      </c>
      <c r="AX6" s="13">
        <v>0</v>
      </c>
      <c r="AY6" s="13">
        <v>0</v>
      </c>
      <c r="AZ6" s="13">
        <v>0</v>
      </c>
      <c r="BA6" s="13">
        <v>0.25</v>
      </c>
      <c r="BC6" s="13">
        <v>0.65384615384615385</v>
      </c>
      <c r="BD6" s="13">
        <v>0</v>
      </c>
      <c r="BE6" s="13">
        <v>0</v>
      </c>
      <c r="BF6" s="13">
        <v>0.57692307692307687</v>
      </c>
      <c r="BG6" s="13">
        <v>0</v>
      </c>
      <c r="BH6" s="13">
        <v>0</v>
      </c>
      <c r="BI6" s="13">
        <v>0</v>
      </c>
      <c r="BJ6" s="13">
        <v>0</v>
      </c>
      <c r="BL6" s="13">
        <v>0.45454545454545453</v>
      </c>
      <c r="BM6" s="13">
        <v>0</v>
      </c>
      <c r="BN6" s="13">
        <v>0</v>
      </c>
      <c r="BO6" s="13">
        <v>1.375</v>
      </c>
      <c r="BP6" s="13">
        <v>0</v>
      </c>
      <c r="BQ6" s="13">
        <v>0</v>
      </c>
      <c r="BR6" s="13">
        <v>0</v>
      </c>
      <c r="BS6" s="13">
        <v>0.5</v>
      </c>
      <c r="BU6" s="13">
        <v>1.75</v>
      </c>
      <c r="BV6" s="13">
        <v>0</v>
      </c>
      <c r="BW6" s="13">
        <v>0</v>
      </c>
      <c r="BX6" s="13">
        <v>0.19727891156462585</v>
      </c>
      <c r="BY6" s="13">
        <v>0</v>
      </c>
      <c r="BZ6" s="13">
        <v>0</v>
      </c>
      <c r="CA6" s="13">
        <v>0</v>
      </c>
      <c r="CB6" s="13">
        <v>0.4</v>
      </c>
      <c r="CD6" s="13">
        <v>0.15841584158415842</v>
      </c>
      <c r="CF6" s="13">
        <v>0</v>
      </c>
      <c r="CG6" s="13">
        <v>0.24096385542168675</v>
      </c>
      <c r="CH6" s="13">
        <v>0</v>
      </c>
      <c r="CI6" s="13">
        <v>0</v>
      </c>
      <c r="CJ6" s="13">
        <v>0</v>
      </c>
      <c r="CK6" s="13">
        <v>0</v>
      </c>
      <c r="CM6" s="13">
        <v>0.2</v>
      </c>
      <c r="CO6" s="13">
        <v>0</v>
      </c>
      <c r="CP6" s="13">
        <v>0.140625</v>
      </c>
      <c r="CQ6" s="13">
        <v>0</v>
      </c>
      <c r="CR6" s="13">
        <v>0</v>
      </c>
      <c r="CS6" s="13">
        <v>0</v>
      </c>
      <c r="CT6" s="13">
        <v>2</v>
      </c>
      <c r="CV6" s="13">
        <v>0.10869565217391304</v>
      </c>
      <c r="CW6" s="13">
        <v>0</v>
      </c>
      <c r="CX6" s="13">
        <v>0</v>
      </c>
      <c r="CY6" s="2">
        <v>55</v>
      </c>
      <c r="CZ6" s="2">
        <v>0</v>
      </c>
      <c r="DA6" s="2">
        <v>0</v>
      </c>
      <c r="DB6" s="2">
        <v>0</v>
      </c>
      <c r="DC6" s="2">
        <v>4</v>
      </c>
      <c r="DD6" s="2">
        <v>14</v>
      </c>
      <c r="DE6" s="2">
        <v>33</v>
      </c>
      <c r="DF6" s="2">
        <v>4</v>
      </c>
      <c r="DG6" s="2">
        <v>0</v>
      </c>
      <c r="DH6" s="2">
        <v>35</v>
      </c>
      <c r="DI6" s="2">
        <v>0</v>
      </c>
      <c r="DJ6" s="2">
        <v>0</v>
      </c>
      <c r="DK6" s="2">
        <v>0</v>
      </c>
      <c r="DL6" s="2">
        <v>0</v>
      </c>
      <c r="DM6" s="2">
        <v>10</v>
      </c>
      <c r="DN6" s="2">
        <v>21</v>
      </c>
      <c r="DO6" s="2">
        <v>4</v>
      </c>
      <c r="DP6" s="2">
        <v>0</v>
      </c>
      <c r="DQ6" s="2">
        <v>20</v>
      </c>
      <c r="DR6" s="2">
        <v>0</v>
      </c>
      <c r="DS6" s="2">
        <v>0</v>
      </c>
      <c r="DT6" s="2">
        <v>0</v>
      </c>
      <c r="DU6" s="2">
        <v>4</v>
      </c>
      <c r="DV6" s="2">
        <v>4</v>
      </c>
      <c r="DW6" s="2">
        <v>12</v>
      </c>
      <c r="DX6" s="2">
        <v>0</v>
      </c>
      <c r="DY6" s="2">
        <v>0</v>
      </c>
      <c r="DZ6" s="2">
        <v>26</v>
      </c>
      <c r="EA6" s="2">
        <v>0</v>
      </c>
      <c r="EB6" s="2">
        <v>0</v>
      </c>
      <c r="EC6" s="2">
        <v>0</v>
      </c>
      <c r="ED6" s="2">
        <v>2</v>
      </c>
      <c r="EE6" s="2">
        <v>7</v>
      </c>
      <c r="EF6" s="2">
        <v>17</v>
      </c>
      <c r="EG6" s="2">
        <v>0</v>
      </c>
      <c r="EH6" s="2">
        <v>0</v>
      </c>
      <c r="EI6" s="2">
        <v>15</v>
      </c>
      <c r="EJ6" s="2">
        <v>0</v>
      </c>
      <c r="EK6" s="2">
        <v>0</v>
      </c>
      <c r="EL6" s="2">
        <v>0</v>
      </c>
      <c r="EM6" s="2">
        <v>0</v>
      </c>
      <c r="EN6" s="2">
        <v>5</v>
      </c>
      <c r="EO6" s="2">
        <v>10</v>
      </c>
      <c r="EP6" s="2">
        <v>0</v>
      </c>
      <c r="EQ6" s="2">
        <v>0</v>
      </c>
      <c r="ER6" s="2">
        <v>11</v>
      </c>
      <c r="ES6" s="2">
        <v>0</v>
      </c>
      <c r="ET6" s="2">
        <v>0</v>
      </c>
      <c r="EU6" s="2">
        <v>0</v>
      </c>
      <c r="EV6" s="2">
        <v>2</v>
      </c>
      <c r="EW6" s="2">
        <v>2</v>
      </c>
      <c r="EX6" s="2">
        <v>7</v>
      </c>
      <c r="EY6" s="2">
        <v>0</v>
      </c>
      <c r="EZ6" s="2">
        <v>0</v>
      </c>
      <c r="FA6" s="2">
        <v>29</v>
      </c>
      <c r="FB6" s="2">
        <v>0</v>
      </c>
      <c r="FC6" s="2">
        <v>0</v>
      </c>
      <c r="FD6" s="2">
        <v>0</v>
      </c>
      <c r="FE6" s="2">
        <v>2</v>
      </c>
      <c r="FF6" s="2">
        <v>7</v>
      </c>
      <c r="FG6" s="2">
        <v>16</v>
      </c>
      <c r="FH6" s="2">
        <v>4</v>
      </c>
      <c r="FI6" s="2">
        <v>0</v>
      </c>
      <c r="FJ6" s="2">
        <v>20</v>
      </c>
      <c r="FK6" s="2">
        <v>0</v>
      </c>
      <c r="FL6" s="2">
        <v>0</v>
      </c>
      <c r="FM6" s="2">
        <v>0</v>
      </c>
      <c r="FN6" s="2">
        <v>0</v>
      </c>
      <c r="FO6" s="2">
        <v>5</v>
      </c>
      <c r="FP6" s="2">
        <v>11</v>
      </c>
      <c r="FQ6" s="2">
        <v>4</v>
      </c>
      <c r="FR6" s="2">
        <v>0</v>
      </c>
      <c r="FS6" s="2">
        <v>9</v>
      </c>
      <c r="FT6" s="2">
        <v>0</v>
      </c>
      <c r="FU6" s="2">
        <v>0</v>
      </c>
      <c r="FV6" s="2">
        <v>0</v>
      </c>
      <c r="FW6" s="2">
        <v>2</v>
      </c>
      <c r="FX6" s="2">
        <v>2</v>
      </c>
      <c r="FY6" s="2">
        <v>5</v>
      </c>
      <c r="FZ6" s="2">
        <v>0</v>
      </c>
      <c r="GA6" s="2">
        <v>0</v>
      </c>
      <c r="GB6" s="3">
        <v>181</v>
      </c>
      <c r="GC6" s="3">
        <v>0</v>
      </c>
      <c r="GD6" s="3">
        <v>4</v>
      </c>
      <c r="GE6" s="3">
        <v>2</v>
      </c>
      <c r="GF6" s="3">
        <v>13</v>
      </c>
      <c r="GG6" s="3">
        <v>127</v>
      </c>
      <c r="GH6" s="3">
        <v>31</v>
      </c>
      <c r="GI6" s="3">
        <v>4</v>
      </c>
      <c r="GJ6" s="3">
        <v>0</v>
      </c>
      <c r="GK6" s="3">
        <v>109</v>
      </c>
      <c r="GL6" s="3">
        <v>0</v>
      </c>
      <c r="GM6" s="3">
        <v>2</v>
      </c>
      <c r="GN6" s="3">
        <v>0</v>
      </c>
      <c r="GO6" s="3">
        <v>8</v>
      </c>
      <c r="GP6" s="3">
        <v>20</v>
      </c>
      <c r="GQ6" s="3">
        <v>77</v>
      </c>
      <c r="GR6" s="3">
        <v>2</v>
      </c>
      <c r="GS6" s="3">
        <v>0</v>
      </c>
      <c r="GT6" s="3">
        <v>72</v>
      </c>
      <c r="GU6" s="3">
        <v>0</v>
      </c>
      <c r="GV6" s="3">
        <v>2</v>
      </c>
      <c r="GW6" s="3">
        <v>2</v>
      </c>
      <c r="GX6" s="3">
        <v>5</v>
      </c>
      <c r="GY6" s="3">
        <v>11</v>
      </c>
      <c r="GZ6" s="3">
        <v>50</v>
      </c>
      <c r="HA6" s="3">
        <v>2</v>
      </c>
      <c r="HB6" s="3">
        <v>0</v>
      </c>
      <c r="HC6" s="3">
        <v>34</v>
      </c>
      <c r="HD6" s="1"/>
      <c r="HE6" s="1"/>
      <c r="HF6" s="1"/>
      <c r="HG6" s="3">
        <v>8</v>
      </c>
      <c r="HH6" s="3">
        <v>26</v>
      </c>
      <c r="HI6" s="1"/>
      <c r="HJ6" s="1"/>
      <c r="HK6" s="1"/>
      <c r="HL6" s="3">
        <v>26</v>
      </c>
      <c r="HM6" s="1"/>
      <c r="HN6" s="1"/>
      <c r="HO6" s="1"/>
      <c r="HP6" s="3">
        <v>4</v>
      </c>
      <c r="HQ6" s="3">
        <v>22</v>
      </c>
      <c r="HR6" s="1"/>
      <c r="HS6" s="1"/>
      <c r="HT6" s="1"/>
      <c r="HU6" s="3">
        <v>8</v>
      </c>
      <c r="HV6" s="1"/>
      <c r="HW6" s="1"/>
      <c r="HX6" s="1"/>
      <c r="HY6" s="3">
        <v>4</v>
      </c>
      <c r="HZ6" s="3">
        <v>4</v>
      </c>
      <c r="IA6" s="1"/>
      <c r="IB6" s="1"/>
      <c r="IC6" s="1"/>
      <c r="ID6" s="3">
        <v>147</v>
      </c>
      <c r="IE6" s="1"/>
      <c r="IF6" s="1"/>
      <c r="IG6" s="1"/>
      <c r="IH6" s="3">
        <v>5</v>
      </c>
      <c r="II6" s="1"/>
      <c r="IJ6" s="3">
        <v>101</v>
      </c>
      <c r="IK6" s="1"/>
      <c r="IL6" s="1"/>
      <c r="IM6" s="3">
        <v>83</v>
      </c>
      <c r="IN6" s="1"/>
      <c r="IO6" s="1"/>
      <c r="IP6" s="1"/>
      <c r="IQ6" s="3">
        <v>4</v>
      </c>
      <c r="IR6" s="1"/>
      <c r="IS6" s="3">
        <v>55</v>
      </c>
      <c r="IT6" s="1"/>
      <c r="IU6" s="1"/>
      <c r="IV6" s="3">
        <v>64</v>
      </c>
      <c r="IW6" s="1"/>
      <c r="IX6" s="1"/>
      <c r="IY6" s="1"/>
      <c r="IZ6" s="3">
        <v>1</v>
      </c>
      <c r="JA6" s="1"/>
      <c r="JB6" s="3">
        <v>46</v>
      </c>
      <c r="JC6" s="1"/>
      <c r="JD6" s="1"/>
      <c r="JE6" s="12">
        <v>0</v>
      </c>
      <c r="JF6" s="12">
        <v>2.209944751381215E-2</v>
      </c>
      <c r="JG6" s="12">
        <v>1.104972375690608E-2</v>
      </c>
      <c r="JH6" s="12">
        <v>7.18232044198895E-2</v>
      </c>
      <c r="JI6" s="12">
        <v>0.17127071823204421</v>
      </c>
      <c r="JJ6" s="12">
        <v>0.7016574585635359</v>
      </c>
      <c r="JK6" s="12">
        <v>0</v>
      </c>
      <c r="JL6" s="12">
        <v>0.18784530386740331</v>
      </c>
      <c r="JM6" s="12">
        <v>0.60220994475138123</v>
      </c>
      <c r="JN6" s="12">
        <v>0.39779005524861877</v>
      </c>
    </row>
    <row r="7" spans="1:274" x14ac:dyDescent="0.25">
      <c r="A7" s="3">
        <v>40063603011</v>
      </c>
      <c r="B7" t="s">
        <v>261</v>
      </c>
      <c r="C7" t="s">
        <v>325</v>
      </c>
      <c r="D7" t="s">
        <v>326</v>
      </c>
      <c r="E7" s="2">
        <v>-11.428571428571432</v>
      </c>
      <c r="F7" s="2">
        <v>-15.862068965517242</v>
      </c>
      <c r="G7" s="2">
        <v>-40</v>
      </c>
      <c r="H7" s="1"/>
      <c r="I7" s="2">
        <v>-12.5</v>
      </c>
      <c r="J7" s="2">
        <v>0.71428571428571419</v>
      </c>
      <c r="K7" s="2">
        <v>0.60344827586206895</v>
      </c>
      <c r="L7" s="2">
        <v>0</v>
      </c>
      <c r="M7" s="1"/>
      <c r="N7" s="2">
        <v>0.61538461538461542</v>
      </c>
      <c r="O7" s="12">
        <v>9.0909090909090912E-2</v>
      </c>
      <c r="P7" s="12">
        <v>0.63636363636363635</v>
      </c>
      <c r="Q7" s="12">
        <v>0</v>
      </c>
      <c r="R7" s="12">
        <v>0.18181818181818182</v>
      </c>
      <c r="S7" s="12">
        <v>0.18181818181818182</v>
      </c>
      <c r="T7" s="12">
        <v>0.40909090909090912</v>
      </c>
      <c r="U7" s="12">
        <v>0.59090909090909094</v>
      </c>
      <c r="V7" s="13">
        <v>0.25882352941176473</v>
      </c>
      <c r="W7" s="13">
        <v>0</v>
      </c>
      <c r="X7" s="13">
        <v>0</v>
      </c>
      <c r="Z7" s="13">
        <v>0.2857142857142857</v>
      </c>
      <c r="AA7" s="13">
        <v>0.2413793103448276</v>
      </c>
      <c r="AB7" s="13">
        <v>0.4</v>
      </c>
      <c r="AC7" s="13">
        <v>1</v>
      </c>
      <c r="AD7" s="13">
        <v>0</v>
      </c>
      <c r="AE7" s="13">
        <v>0.2</v>
      </c>
      <c r="AF7" s="13">
        <v>0</v>
      </c>
      <c r="AG7" s="13">
        <v>0</v>
      </c>
      <c r="AI7" s="13">
        <v>0</v>
      </c>
      <c r="AJ7" s="13">
        <v>0.2413793103448276</v>
      </c>
      <c r="AK7" s="13">
        <v>0</v>
      </c>
      <c r="AL7" s="13">
        <v>1</v>
      </c>
      <c r="AM7" s="13">
        <v>0</v>
      </c>
      <c r="AN7" s="13">
        <v>0.32500000000000001</v>
      </c>
      <c r="AO7" s="13">
        <v>0</v>
      </c>
      <c r="AP7" s="13">
        <v>0</v>
      </c>
      <c r="AR7" s="13">
        <v>0.4</v>
      </c>
      <c r="AS7" s="13">
        <v>0.2413793103448276</v>
      </c>
      <c r="AT7" s="13">
        <v>2</v>
      </c>
      <c r="AV7" s="13">
        <v>0</v>
      </c>
      <c r="AX7" s="13">
        <v>0</v>
      </c>
      <c r="AY7" s="13">
        <v>0</v>
      </c>
      <c r="AZ7" s="13">
        <v>0</v>
      </c>
      <c r="BA7" s="13">
        <v>0</v>
      </c>
      <c r="BD7" s="13">
        <v>0</v>
      </c>
      <c r="BE7" s="13">
        <v>0</v>
      </c>
      <c r="BF7" s="13">
        <v>0.15384615384615385</v>
      </c>
      <c r="BG7" s="13">
        <v>0</v>
      </c>
      <c r="BH7" s="13">
        <v>0</v>
      </c>
      <c r="BI7" s="13">
        <v>0</v>
      </c>
      <c r="BJ7" s="13">
        <v>0</v>
      </c>
      <c r="BK7" s="13">
        <v>0.15384615384615385</v>
      </c>
      <c r="BL7" s="13">
        <v>0</v>
      </c>
      <c r="BM7" s="13">
        <v>0</v>
      </c>
      <c r="BN7" s="13">
        <v>0</v>
      </c>
      <c r="BP7" s="13">
        <v>0</v>
      </c>
      <c r="BQ7" s="13">
        <v>0</v>
      </c>
      <c r="BR7" s="13">
        <v>0</v>
      </c>
      <c r="BS7" s="13">
        <v>0</v>
      </c>
      <c r="BT7" s="13">
        <v>0</v>
      </c>
      <c r="BV7" s="13">
        <v>0</v>
      </c>
      <c r="BW7" s="13">
        <v>0</v>
      </c>
      <c r="BY7" s="13">
        <v>0</v>
      </c>
      <c r="BZ7" s="13">
        <v>0</v>
      </c>
      <c r="CA7" s="13">
        <v>0</v>
      </c>
      <c r="CF7" s="13">
        <v>0</v>
      </c>
      <c r="CG7" s="13">
        <v>0.21875</v>
      </c>
      <c r="CH7" s="13">
        <v>0</v>
      </c>
      <c r="CI7" s="13">
        <v>0</v>
      </c>
      <c r="CJ7" s="13">
        <v>0</v>
      </c>
      <c r="CK7" s="13">
        <v>0</v>
      </c>
      <c r="CL7" s="13">
        <v>0.3125</v>
      </c>
      <c r="CM7" s="13">
        <v>0</v>
      </c>
      <c r="CO7" s="13">
        <v>0</v>
      </c>
      <c r="CQ7" s="13">
        <v>0</v>
      </c>
      <c r="CR7" s="13">
        <v>0</v>
      </c>
      <c r="CS7" s="13">
        <v>0</v>
      </c>
      <c r="CW7" s="13">
        <v>0</v>
      </c>
      <c r="CX7" s="13">
        <v>0</v>
      </c>
      <c r="CY7" s="2">
        <v>22</v>
      </c>
      <c r="CZ7" s="2">
        <v>0</v>
      </c>
      <c r="DA7" s="2">
        <v>0</v>
      </c>
      <c r="DB7" s="2">
        <v>0</v>
      </c>
      <c r="DC7" s="2">
        <v>2</v>
      </c>
      <c r="DD7" s="2">
        <v>14</v>
      </c>
      <c r="DE7" s="2">
        <v>4</v>
      </c>
      <c r="DF7" s="2">
        <v>2</v>
      </c>
      <c r="DG7" s="2">
        <v>0</v>
      </c>
      <c r="DH7" s="2">
        <v>9</v>
      </c>
      <c r="DI7" s="2">
        <v>0</v>
      </c>
      <c r="DJ7" s="2">
        <v>0</v>
      </c>
      <c r="DK7" s="2">
        <v>0</v>
      </c>
      <c r="DL7" s="2">
        <v>0</v>
      </c>
      <c r="DM7" s="2">
        <v>7</v>
      </c>
      <c r="DN7" s="2">
        <v>0</v>
      </c>
      <c r="DO7" s="2">
        <v>2</v>
      </c>
      <c r="DP7" s="2">
        <v>0</v>
      </c>
      <c r="DQ7" s="2">
        <v>13</v>
      </c>
      <c r="DR7" s="2">
        <v>0</v>
      </c>
      <c r="DS7" s="2">
        <v>0</v>
      </c>
      <c r="DT7" s="2">
        <v>0</v>
      </c>
      <c r="DU7" s="2">
        <v>2</v>
      </c>
      <c r="DV7" s="2">
        <v>7</v>
      </c>
      <c r="DW7" s="2">
        <v>4</v>
      </c>
      <c r="DX7" s="2">
        <v>0</v>
      </c>
      <c r="DY7" s="2">
        <v>0</v>
      </c>
      <c r="DZ7" s="2">
        <v>4</v>
      </c>
      <c r="EA7" s="2">
        <v>0</v>
      </c>
      <c r="EB7" s="2">
        <v>0</v>
      </c>
      <c r="EC7" s="2">
        <v>0</v>
      </c>
      <c r="ED7" s="2">
        <v>0</v>
      </c>
      <c r="EE7" s="2">
        <v>2</v>
      </c>
      <c r="EF7" s="2">
        <v>2</v>
      </c>
      <c r="EG7" s="2">
        <v>0</v>
      </c>
      <c r="EH7" s="2">
        <v>0</v>
      </c>
      <c r="EI7" s="2">
        <v>2</v>
      </c>
      <c r="EJ7" s="2">
        <v>0</v>
      </c>
      <c r="EK7" s="2">
        <v>0</v>
      </c>
      <c r="EL7" s="2">
        <v>0</v>
      </c>
      <c r="EM7" s="2">
        <v>0</v>
      </c>
      <c r="EN7" s="2">
        <v>2</v>
      </c>
      <c r="EO7" s="2">
        <v>0</v>
      </c>
      <c r="EP7" s="2">
        <v>0</v>
      </c>
      <c r="EQ7" s="2">
        <v>0</v>
      </c>
      <c r="ER7" s="2">
        <v>2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2</v>
      </c>
      <c r="EY7" s="2">
        <v>0</v>
      </c>
      <c r="EZ7" s="2">
        <v>0</v>
      </c>
      <c r="FA7" s="2">
        <v>18</v>
      </c>
      <c r="FB7" s="2">
        <v>0</v>
      </c>
      <c r="FC7" s="2">
        <v>0</v>
      </c>
      <c r="FD7" s="2">
        <v>0</v>
      </c>
      <c r="FE7" s="2">
        <v>2</v>
      </c>
      <c r="FF7" s="2">
        <v>12</v>
      </c>
      <c r="FG7" s="2">
        <v>2</v>
      </c>
      <c r="FH7" s="2">
        <v>2</v>
      </c>
      <c r="FI7" s="2">
        <v>0</v>
      </c>
      <c r="FJ7" s="2">
        <v>7</v>
      </c>
      <c r="FK7" s="2">
        <v>0</v>
      </c>
      <c r="FL7" s="2">
        <v>0</v>
      </c>
      <c r="FM7" s="2">
        <v>0</v>
      </c>
      <c r="FN7" s="2">
        <v>0</v>
      </c>
      <c r="FO7" s="2">
        <v>5</v>
      </c>
      <c r="FP7" s="2">
        <v>0</v>
      </c>
      <c r="FQ7" s="2">
        <v>2</v>
      </c>
      <c r="FR7" s="2">
        <v>0</v>
      </c>
      <c r="FS7" s="2">
        <v>11</v>
      </c>
      <c r="FT7" s="2">
        <v>0</v>
      </c>
      <c r="FU7" s="2">
        <v>0</v>
      </c>
      <c r="FV7" s="2">
        <v>0</v>
      </c>
      <c r="FW7" s="2">
        <v>2</v>
      </c>
      <c r="FX7" s="2">
        <v>7</v>
      </c>
      <c r="FY7" s="2">
        <v>2</v>
      </c>
      <c r="FZ7" s="2">
        <v>0</v>
      </c>
      <c r="GA7" s="2">
        <v>0</v>
      </c>
      <c r="GB7" s="3">
        <v>85</v>
      </c>
      <c r="GC7" s="3">
        <v>4</v>
      </c>
      <c r="GD7" s="3">
        <v>4</v>
      </c>
      <c r="GE7" s="3">
        <v>0</v>
      </c>
      <c r="GF7" s="3">
        <v>7</v>
      </c>
      <c r="GG7" s="3">
        <v>10</v>
      </c>
      <c r="GH7" s="3">
        <v>58</v>
      </c>
      <c r="GI7" s="3">
        <v>2</v>
      </c>
      <c r="GJ7" s="3">
        <v>4</v>
      </c>
      <c r="GK7" s="3">
        <v>45</v>
      </c>
      <c r="GL7" s="3">
        <v>2</v>
      </c>
      <c r="GM7" s="3">
        <v>2</v>
      </c>
      <c r="GN7" s="3">
        <v>0</v>
      </c>
      <c r="GO7" s="3">
        <v>2</v>
      </c>
      <c r="GP7" s="3">
        <v>29</v>
      </c>
      <c r="GQ7" s="3">
        <v>8</v>
      </c>
      <c r="GR7" s="3">
        <v>2</v>
      </c>
      <c r="GS7" s="3">
        <v>2</v>
      </c>
      <c r="GT7" s="3">
        <v>40</v>
      </c>
      <c r="GU7" s="3">
        <v>2</v>
      </c>
      <c r="GV7" s="3">
        <v>2</v>
      </c>
      <c r="GW7" s="3">
        <v>0</v>
      </c>
      <c r="GX7" s="3">
        <v>5</v>
      </c>
      <c r="GY7" s="3">
        <v>29</v>
      </c>
      <c r="GZ7" s="3">
        <v>2</v>
      </c>
      <c r="HA7" s="3">
        <v>0</v>
      </c>
      <c r="HB7" s="3">
        <v>2</v>
      </c>
      <c r="HC7" s="1"/>
      <c r="HD7" s="1"/>
      <c r="HE7" s="1"/>
      <c r="HF7" s="1"/>
      <c r="HG7" s="1"/>
      <c r="HH7" s="1"/>
      <c r="HI7" s="1"/>
      <c r="HJ7" s="1"/>
      <c r="HK7" s="1"/>
      <c r="HL7" s="3">
        <v>13</v>
      </c>
      <c r="HM7" s="1"/>
      <c r="HN7" s="1"/>
      <c r="HO7" s="1"/>
      <c r="HP7" s="1"/>
      <c r="HQ7" s="1"/>
      <c r="HR7" s="3">
        <v>13</v>
      </c>
      <c r="HS7" s="1"/>
      <c r="HT7" s="3">
        <v>4</v>
      </c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3">
        <v>32</v>
      </c>
      <c r="IN7" s="1"/>
      <c r="IO7" s="1"/>
      <c r="IP7" s="1"/>
      <c r="IQ7" s="1"/>
      <c r="IR7" s="3">
        <v>16</v>
      </c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2">
        <v>4.7058823529411757E-2</v>
      </c>
      <c r="JF7" s="12">
        <v>4.7058823529411757E-2</v>
      </c>
      <c r="JG7" s="12">
        <v>0</v>
      </c>
      <c r="JH7" s="12">
        <v>8.2352941176470587E-2</v>
      </c>
      <c r="JI7" s="12">
        <v>0.68235294117647061</v>
      </c>
      <c r="JJ7" s="12">
        <v>0.11764705882352941</v>
      </c>
      <c r="JK7" s="12">
        <v>4.7058823529411757E-2</v>
      </c>
      <c r="JM7" s="12">
        <v>0.52941176470588236</v>
      </c>
      <c r="JN7" s="12">
        <v>0.47058823529411764</v>
      </c>
    </row>
    <row r="8" spans="1:274" x14ac:dyDescent="0.25">
      <c r="A8" s="3">
        <v>40035301896</v>
      </c>
      <c r="B8" t="s">
        <v>261</v>
      </c>
      <c r="C8" t="s">
        <v>347</v>
      </c>
      <c r="D8" t="s">
        <v>348</v>
      </c>
      <c r="E8" s="2">
        <v>6.9345074298293898</v>
      </c>
      <c r="F8" s="2">
        <v>-4.0658663088027263</v>
      </c>
      <c r="G8" s="2">
        <v>-2.8481012658227831</v>
      </c>
      <c r="H8" s="2">
        <v>31.403204014668979</v>
      </c>
      <c r="I8" s="2">
        <v>16.819015639088395</v>
      </c>
      <c r="J8" s="2">
        <v>1.24901185770751</v>
      </c>
      <c r="K8" s="2">
        <v>0.85399843709299295</v>
      </c>
      <c r="L8" s="2">
        <v>0.89772727272727282</v>
      </c>
      <c r="M8" s="2">
        <v>2.3569641367806504</v>
      </c>
      <c r="N8" s="2">
        <v>2.0536618620958316</v>
      </c>
      <c r="O8" s="12">
        <v>0.12030075187969924</v>
      </c>
      <c r="P8" s="12">
        <v>0.62406015037593987</v>
      </c>
      <c r="Q8" s="12">
        <v>3.007518796992481E-2</v>
      </c>
      <c r="R8" s="12">
        <v>0.16541353383458646</v>
      </c>
      <c r="S8" s="12">
        <v>0.18045112781954886</v>
      </c>
      <c r="T8" s="12">
        <v>0.74436090225563911</v>
      </c>
      <c r="U8" s="12">
        <v>0.25563909774436089</v>
      </c>
      <c r="V8" s="13">
        <v>0.258252427184466</v>
      </c>
      <c r="W8" s="13">
        <v>0.25</v>
      </c>
      <c r="X8" s="13">
        <v>0.2857142857142857</v>
      </c>
      <c r="Y8" s="13">
        <v>1</v>
      </c>
      <c r="Z8" s="13">
        <v>0.34782608695652173</v>
      </c>
      <c r="AA8" s="13">
        <v>0.23782234957020057</v>
      </c>
      <c r="AB8" s="13">
        <v>0.27848101265822783</v>
      </c>
      <c r="AC8" s="13">
        <v>0.25</v>
      </c>
      <c r="AD8" s="13">
        <v>0.2</v>
      </c>
      <c r="AE8" s="13">
        <v>0.32781456953642385</v>
      </c>
      <c r="AF8" s="13">
        <v>0.18181818181818182</v>
      </c>
      <c r="AG8" s="13">
        <v>0.4</v>
      </c>
      <c r="AH8" s="13">
        <v>1</v>
      </c>
      <c r="AI8" s="13">
        <v>0.4375</v>
      </c>
      <c r="AJ8" s="13">
        <v>0.30541871921182268</v>
      </c>
      <c r="AK8" s="13">
        <v>0.36585365853658536</v>
      </c>
      <c r="AL8" s="13">
        <v>0.25</v>
      </c>
      <c r="AM8" s="13">
        <v>0.4</v>
      </c>
      <c r="AN8" s="13">
        <v>0.15962441314553991</v>
      </c>
      <c r="AO8" s="13">
        <v>0.4</v>
      </c>
      <c r="AP8" s="13">
        <v>0</v>
      </c>
      <c r="AR8" s="13">
        <v>0.14285714285714285</v>
      </c>
      <c r="AS8" s="13">
        <v>0.14383561643835616</v>
      </c>
      <c r="AT8" s="13">
        <v>0.18421052631578946</v>
      </c>
      <c r="AU8" s="13">
        <v>0.25</v>
      </c>
      <c r="AV8" s="13">
        <v>0</v>
      </c>
      <c r="AW8" s="13">
        <v>0.54545454545454541</v>
      </c>
      <c r="AX8" s="13">
        <v>0</v>
      </c>
      <c r="AY8" s="13">
        <v>0</v>
      </c>
      <c r="AZ8" s="13">
        <v>0</v>
      </c>
      <c r="BB8" s="13">
        <v>0.57692307692307687</v>
      </c>
      <c r="BC8" s="13">
        <v>0.35714285714285715</v>
      </c>
      <c r="BD8" s="13">
        <v>0</v>
      </c>
      <c r="BE8" s="13">
        <v>0</v>
      </c>
      <c r="BF8" s="13">
        <v>0.66666666666666663</v>
      </c>
      <c r="BG8" s="13">
        <v>0</v>
      </c>
      <c r="BH8" s="13">
        <v>0</v>
      </c>
      <c r="BI8" s="13">
        <v>0</v>
      </c>
      <c r="BJ8" s="13">
        <v>1</v>
      </c>
      <c r="BK8" s="13">
        <v>0.59090909090909094</v>
      </c>
      <c r="BL8" s="13">
        <v>0.7142857142857143</v>
      </c>
      <c r="BM8" s="13">
        <v>0</v>
      </c>
      <c r="BN8" s="13">
        <v>0</v>
      </c>
      <c r="BO8" s="13">
        <v>0.18181818181818182</v>
      </c>
      <c r="BP8" s="13">
        <v>0</v>
      </c>
      <c r="BQ8" s="13">
        <v>0</v>
      </c>
      <c r="BR8" s="13">
        <v>0</v>
      </c>
      <c r="BS8" s="13">
        <v>0</v>
      </c>
      <c r="BT8" s="13">
        <v>0.5</v>
      </c>
      <c r="BU8" s="13">
        <v>0</v>
      </c>
      <c r="BV8" s="13">
        <v>0</v>
      </c>
      <c r="BW8" s="13">
        <v>0</v>
      </c>
      <c r="BX8" s="13">
        <v>0.23142250530785563</v>
      </c>
      <c r="CC8" s="13">
        <v>0.21052631578947367</v>
      </c>
      <c r="CD8" s="13">
        <v>0.26153846153846155</v>
      </c>
      <c r="CG8" s="13">
        <v>0.28624535315985128</v>
      </c>
      <c r="CK8" s="13">
        <v>0.35714285714285715</v>
      </c>
      <c r="CL8" s="13">
        <v>0.27071823204419887</v>
      </c>
      <c r="CM8" s="13">
        <v>0.29411764705882354</v>
      </c>
      <c r="CP8" s="13">
        <v>0.15841584158415842</v>
      </c>
      <c r="CR8" s="13">
        <v>0</v>
      </c>
      <c r="CS8" s="13">
        <v>0</v>
      </c>
      <c r="CU8" s="13">
        <v>0.13380281690140844</v>
      </c>
      <c r="CV8" s="13">
        <v>0.22580645161290322</v>
      </c>
      <c r="CX8" s="13">
        <v>0</v>
      </c>
      <c r="CY8" s="2">
        <v>133</v>
      </c>
      <c r="CZ8" s="2">
        <v>4</v>
      </c>
      <c r="DA8" s="2">
        <v>2</v>
      </c>
      <c r="DB8" s="2">
        <v>2</v>
      </c>
      <c r="DC8" s="2">
        <v>16</v>
      </c>
      <c r="DD8" s="2">
        <v>83</v>
      </c>
      <c r="DE8" s="2">
        <v>22</v>
      </c>
      <c r="DF8" s="2">
        <v>4</v>
      </c>
      <c r="DG8" s="2">
        <v>2</v>
      </c>
      <c r="DH8" s="2">
        <v>99</v>
      </c>
      <c r="DI8" s="2">
        <v>2</v>
      </c>
      <c r="DJ8" s="2">
        <v>2</v>
      </c>
      <c r="DK8" s="2">
        <v>2</v>
      </c>
      <c r="DL8" s="2">
        <v>14</v>
      </c>
      <c r="DM8" s="2">
        <v>62</v>
      </c>
      <c r="DN8" s="2">
        <v>15</v>
      </c>
      <c r="DO8" s="2">
        <v>2</v>
      </c>
      <c r="DP8" s="2">
        <v>2</v>
      </c>
      <c r="DQ8" s="2">
        <v>34</v>
      </c>
      <c r="DR8" s="2">
        <v>2</v>
      </c>
      <c r="DS8" s="2">
        <v>0</v>
      </c>
      <c r="DT8" s="2">
        <v>0</v>
      </c>
      <c r="DU8" s="2">
        <v>2</v>
      </c>
      <c r="DV8" s="2">
        <v>21</v>
      </c>
      <c r="DW8" s="2">
        <v>7</v>
      </c>
      <c r="DX8" s="2">
        <v>2</v>
      </c>
      <c r="DY8" s="2">
        <v>0</v>
      </c>
      <c r="DZ8" s="2">
        <v>24</v>
      </c>
      <c r="EA8" s="2">
        <v>0</v>
      </c>
      <c r="EB8" s="2">
        <v>0</v>
      </c>
      <c r="EC8" s="2">
        <v>0</v>
      </c>
      <c r="ED8" s="2">
        <v>4</v>
      </c>
      <c r="EE8" s="2">
        <v>15</v>
      </c>
      <c r="EF8" s="2">
        <v>5</v>
      </c>
      <c r="EG8" s="2">
        <v>0</v>
      </c>
      <c r="EH8" s="2">
        <v>0</v>
      </c>
      <c r="EI8" s="2">
        <v>22</v>
      </c>
      <c r="EJ8" s="2">
        <v>0</v>
      </c>
      <c r="EK8" s="2">
        <v>0</v>
      </c>
      <c r="EL8" s="2">
        <v>0</v>
      </c>
      <c r="EM8" s="2">
        <v>4</v>
      </c>
      <c r="EN8" s="2">
        <v>13</v>
      </c>
      <c r="EO8" s="2">
        <v>5</v>
      </c>
      <c r="EP8" s="2">
        <v>0</v>
      </c>
      <c r="EQ8" s="2">
        <v>0</v>
      </c>
      <c r="ER8" s="2">
        <v>2</v>
      </c>
      <c r="ES8" s="2">
        <v>0</v>
      </c>
      <c r="ET8" s="2">
        <v>0</v>
      </c>
      <c r="EU8" s="2">
        <v>0</v>
      </c>
      <c r="EV8" s="2">
        <v>0</v>
      </c>
      <c r="EW8" s="2">
        <v>2</v>
      </c>
      <c r="EX8" s="2">
        <v>0</v>
      </c>
      <c r="EY8" s="2">
        <v>0</v>
      </c>
      <c r="EZ8" s="2">
        <v>0</v>
      </c>
      <c r="FA8" s="2">
        <v>109</v>
      </c>
      <c r="FB8" s="2">
        <v>4</v>
      </c>
      <c r="FC8" s="2">
        <v>2</v>
      </c>
      <c r="FD8" s="2">
        <v>2</v>
      </c>
      <c r="FE8" s="2">
        <v>12</v>
      </c>
      <c r="FF8" s="2">
        <v>68</v>
      </c>
      <c r="FG8" s="2">
        <v>17</v>
      </c>
      <c r="FH8" s="2">
        <v>4</v>
      </c>
      <c r="FI8" s="2">
        <v>2</v>
      </c>
      <c r="FJ8" s="2">
        <v>77</v>
      </c>
      <c r="FK8" s="2">
        <v>2</v>
      </c>
      <c r="FL8" s="2">
        <v>2</v>
      </c>
      <c r="FM8" s="2">
        <v>2</v>
      </c>
      <c r="FN8" s="2">
        <v>10</v>
      </c>
      <c r="FO8" s="2">
        <v>49</v>
      </c>
      <c r="FP8" s="2">
        <v>10</v>
      </c>
      <c r="FQ8" s="2">
        <v>2</v>
      </c>
      <c r="FR8" s="2">
        <v>2</v>
      </c>
      <c r="FS8" s="2">
        <v>32</v>
      </c>
      <c r="FT8" s="2">
        <v>2</v>
      </c>
      <c r="FU8" s="2">
        <v>0</v>
      </c>
      <c r="FV8" s="2">
        <v>0</v>
      </c>
      <c r="FW8" s="2">
        <v>2</v>
      </c>
      <c r="FX8" s="2">
        <v>19</v>
      </c>
      <c r="FY8" s="2">
        <v>7</v>
      </c>
      <c r="FZ8" s="2">
        <v>2</v>
      </c>
      <c r="GA8" s="2">
        <v>0</v>
      </c>
      <c r="GB8" s="3">
        <v>515</v>
      </c>
      <c r="GC8" s="3">
        <v>16</v>
      </c>
      <c r="GD8" s="3">
        <v>7</v>
      </c>
      <c r="GE8" s="3">
        <v>2</v>
      </c>
      <c r="GF8" s="3">
        <v>46</v>
      </c>
      <c r="GG8" s="3">
        <v>79</v>
      </c>
      <c r="GH8" s="3">
        <v>349</v>
      </c>
      <c r="GI8" s="3">
        <v>16</v>
      </c>
      <c r="GJ8" s="3">
        <v>10</v>
      </c>
      <c r="GK8" s="3">
        <v>302</v>
      </c>
      <c r="GL8" s="3">
        <v>11</v>
      </c>
      <c r="GM8" s="3">
        <v>5</v>
      </c>
      <c r="GN8" s="3">
        <v>2</v>
      </c>
      <c r="GO8" s="3">
        <v>32</v>
      </c>
      <c r="GP8" s="3">
        <v>203</v>
      </c>
      <c r="GQ8" s="3">
        <v>41</v>
      </c>
      <c r="GR8" s="3">
        <v>8</v>
      </c>
      <c r="GS8" s="3">
        <v>5</v>
      </c>
      <c r="GT8" s="3">
        <v>213</v>
      </c>
      <c r="GU8" s="3">
        <v>5</v>
      </c>
      <c r="GV8" s="3">
        <v>2</v>
      </c>
      <c r="GW8" s="3">
        <v>0</v>
      </c>
      <c r="GX8" s="3">
        <v>14</v>
      </c>
      <c r="GY8" s="3">
        <v>146</v>
      </c>
      <c r="GZ8" s="3">
        <v>38</v>
      </c>
      <c r="HA8" s="3">
        <v>8</v>
      </c>
      <c r="HB8" s="3">
        <v>5</v>
      </c>
      <c r="HC8" s="3">
        <v>44</v>
      </c>
      <c r="HD8" s="1"/>
      <c r="HE8" s="1"/>
      <c r="HF8" s="1"/>
      <c r="HG8" s="1"/>
      <c r="HH8" s="3">
        <v>14</v>
      </c>
      <c r="HI8" s="3">
        <v>26</v>
      </c>
      <c r="HJ8" s="1"/>
      <c r="HK8" s="1"/>
      <c r="HL8" s="3">
        <v>33</v>
      </c>
      <c r="HM8" s="1"/>
      <c r="HN8" s="1"/>
      <c r="HO8" s="1"/>
      <c r="HP8" s="3">
        <v>4</v>
      </c>
      <c r="HQ8" s="3">
        <v>7</v>
      </c>
      <c r="HR8" s="3">
        <v>22</v>
      </c>
      <c r="HS8" s="1"/>
      <c r="HT8" s="1"/>
      <c r="HU8" s="3">
        <v>11</v>
      </c>
      <c r="HV8" s="1"/>
      <c r="HW8" s="1"/>
      <c r="HX8" s="1"/>
      <c r="HY8" s="1"/>
      <c r="HZ8" s="3">
        <v>7</v>
      </c>
      <c r="IA8" s="3">
        <v>4</v>
      </c>
      <c r="IB8" s="1"/>
      <c r="IC8" s="1"/>
      <c r="ID8" s="3">
        <v>471</v>
      </c>
      <c r="IE8" s="1"/>
      <c r="IF8" s="1"/>
      <c r="IG8" s="1"/>
      <c r="IH8" s="1"/>
      <c r="II8" s="3">
        <v>323</v>
      </c>
      <c r="IJ8" s="3">
        <v>65</v>
      </c>
      <c r="IK8" s="1"/>
      <c r="IL8" s="1"/>
      <c r="IM8" s="3">
        <v>269</v>
      </c>
      <c r="IN8" s="1"/>
      <c r="IO8" s="1"/>
      <c r="IP8" s="1"/>
      <c r="IQ8" s="3">
        <v>28</v>
      </c>
      <c r="IR8" s="3">
        <v>181</v>
      </c>
      <c r="IS8" s="3">
        <v>34</v>
      </c>
      <c r="IT8" s="1"/>
      <c r="IU8" s="1"/>
      <c r="IV8" s="3">
        <v>202</v>
      </c>
      <c r="IW8" s="1"/>
      <c r="IX8" s="1"/>
      <c r="IY8" s="1"/>
      <c r="IZ8" s="1"/>
      <c r="JA8" s="3">
        <v>142</v>
      </c>
      <c r="JB8" s="3">
        <v>31</v>
      </c>
      <c r="JC8" s="1"/>
      <c r="JD8" s="1"/>
      <c r="JE8" s="12">
        <v>3.1067961165048539E-2</v>
      </c>
      <c r="JF8" s="12">
        <v>1.3592233009708739E-2</v>
      </c>
      <c r="JG8" s="12">
        <v>3.88349514563107E-3</v>
      </c>
      <c r="JH8" s="12">
        <v>8.9320388349514557E-2</v>
      </c>
      <c r="JI8" s="12">
        <v>0.67766990291262141</v>
      </c>
      <c r="JJ8" s="12">
        <v>0.15339805825242719</v>
      </c>
      <c r="JK8" s="12">
        <v>1.9417475728155342E-2</v>
      </c>
      <c r="JL8" s="12">
        <v>8.5436893203883493E-2</v>
      </c>
      <c r="JM8" s="12">
        <v>0.58640776699029129</v>
      </c>
      <c r="JN8" s="12">
        <v>0.41359223300970877</v>
      </c>
    </row>
    <row r="9" spans="1:274" x14ac:dyDescent="0.25">
      <c r="A9" s="3">
        <v>40031103144</v>
      </c>
      <c r="B9" t="s">
        <v>261</v>
      </c>
      <c r="C9" t="s">
        <v>274</v>
      </c>
      <c r="D9" t="s">
        <v>337</v>
      </c>
      <c r="E9" s="2">
        <v>2.8571428571428581</v>
      </c>
      <c r="F9" s="2">
        <v>-4.8187633262260112</v>
      </c>
      <c r="G9" s="2">
        <v>-25.714285714285712</v>
      </c>
      <c r="H9" s="2">
        <v>51.325757575757571</v>
      </c>
      <c r="I9" s="2">
        <v>5.5398530243075204</v>
      </c>
      <c r="J9" s="2">
        <v>1.1111111111111112</v>
      </c>
      <c r="K9" s="2">
        <v>0.81260364842454402</v>
      </c>
      <c r="L9" s="2">
        <v>0</v>
      </c>
      <c r="M9" s="2">
        <v>3.945652173913043</v>
      </c>
      <c r="N9" s="2">
        <v>1.2677595628415301</v>
      </c>
      <c r="O9" s="12">
        <v>5.8823529411764712E-2</v>
      </c>
      <c r="P9" s="12">
        <v>0.41176470588235292</v>
      </c>
      <c r="Q9" s="12">
        <v>0</v>
      </c>
      <c r="R9" s="12">
        <v>0.52941176470588236</v>
      </c>
      <c r="S9" s="12">
        <v>0.3235294117647059</v>
      </c>
      <c r="T9" s="12">
        <v>0.47058823529411764</v>
      </c>
      <c r="U9" s="12">
        <v>0.52941176470588236</v>
      </c>
      <c r="V9" s="13">
        <v>0.22972972972972974</v>
      </c>
      <c r="W9" s="13">
        <v>0</v>
      </c>
      <c r="Z9" s="13">
        <v>0.2857142857142857</v>
      </c>
      <c r="AA9" s="13">
        <v>0.20895522388059701</v>
      </c>
      <c r="AB9" s="13">
        <v>0.25714285714285712</v>
      </c>
      <c r="AC9" s="13">
        <v>0</v>
      </c>
      <c r="AD9" s="13">
        <v>0.5714285714285714</v>
      </c>
      <c r="AE9" s="13">
        <v>0.26229508196721313</v>
      </c>
      <c r="AF9" s="13">
        <v>0</v>
      </c>
      <c r="AI9" s="13">
        <v>0</v>
      </c>
      <c r="AJ9" s="13">
        <v>0.15384615384615385</v>
      </c>
      <c r="AK9" s="13">
        <v>0.41379310344827586</v>
      </c>
      <c r="AL9" s="13">
        <v>0</v>
      </c>
      <c r="AM9" s="13">
        <v>1</v>
      </c>
      <c r="AN9" s="13">
        <v>0.20689655172413793</v>
      </c>
      <c r="AR9" s="13">
        <v>0.4</v>
      </c>
      <c r="AS9" s="13">
        <v>0.24390243902439024</v>
      </c>
      <c r="AT9" s="13">
        <v>0.14634146341463414</v>
      </c>
      <c r="AV9" s="13">
        <v>0.4</v>
      </c>
      <c r="AW9" s="13">
        <v>0.6875</v>
      </c>
      <c r="AX9" s="13">
        <v>0</v>
      </c>
      <c r="AY9" s="13">
        <v>0</v>
      </c>
      <c r="AZ9" s="13">
        <v>0</v>
      </c>
      <c r="BA9" s="13">
        <v>0</v>
      </c>
      <c r="BB9" s="13">
        <v>0.875</v>
      </c>
      <c r="BC9" s="13">
        <v>0.5</v>
      </c>
      <c r="BD9" s="13">
        <v>0</v>
      </c>
      <c r="BE9" s="13">
        <v>0</v>
      </c>
      <c r="BF9" s="13">
        <v>0.5</v>
      </c>
      <c r="BG9" s="13">
        <v>0</v>
      </c>
      <c r="BH9" s="13">
        <v>0</v>
      </c>
      <c r="BI9" s="13">
        <v>0</v>
      </c>
      <c r="BJ9" s="13">
        <v>0</v>
      </c>
      <c r="BK9" s="13">
        <v>0.5</v>
      </c>
      <c r="BL9" s="13">
        <v>0.5</v>
      </c>
      <c r="BM9" s="13">
        <v>0</v>
      </c>
      <c r="BN9" s="13">
        <v>0</v>
      </c>
      <c r="BO9" s="13">
        <v>0.875</v>
      </c>
      <c r="BP9" s="13">
        <v>0</v>
      </c>
      <c r="BQ9" s="13">
        <v>0</v>
      </c>
      <c r="BR9" s="13">
        <v>0</v>
      </c>
      <c r="BS9" s="13">
        <v>0</v>
      </c>
      <c r="BT9" s="13">
        <v>1.25</v>
      </c>
      <c r="BU9" s="13">
        <v>0.5</v>
      </c>
      <c r="BV9" s="13">
        <v>0</v>
      </c>
      <c r="BW9" s="13">
        <v>0</v>
      </c>
      <c r="BX9" s="13">
        <v>0.17424242424242425</v>
      </c>
      <c r="BY9" s="13">
        <v>0</v>
      </c>
      <c r="BZ9" s="13">
        <v>0</v>
      </c>
      <c r="CA9" s="13">
        <v>0</v>
      </c>
      <c r="CC9" s="13">
        <v>0.11864406779661017</v>
      </c>
      <c r="CD9" s="13">
        <v>0.22580645161290322</v>
      </c>
      <c r="CE9" s="13">
        <v>0</v>
      </c>
      <c r="CG9" s="13">
        <v>0.22641509433962265</v>
      </c>
      <c r="CH9" s="13">
        <v>0</v>
      </c>
      <c r="CI9" s="13">
        <v>0</v>
      </c>
      <c r="CJ9" s="13">
        <v>0</v>
      </c>
      <c r="CK9" s="13">
        <v>0</v>
      </c>
      <c r="CL9" s="13">
        <v>9.0909090909090912E-2</v>
      </c>
      <c r="CM9" s="13">
        <v>0.4</v>
      </c>
      <c r="CN9" s="13">
        <v>0</v>
      </c>
      <c r="CP9" s="13">
        <v>0.13924050632911392</v>
      </c>
      <c r="CQ9" s="13">
        <v>0</v>
      </c>
      <c r="CR9" s="13">
        <v>0</v>
      </c>
      <c r="CS9" s="13">
        <v>0</v>
      </c>
      <c r="CU9" s="13">
        <v>0.13513513513513514</v>
      </c>
      <c r="CV9" s="13">
        <v>0.10810810810810811</v>
      </c>
      <c r="CW9" s="13">
        <v>0</v>
      </c>
      <c r="CY9" s="2">
        <v>34</v>
      </c>
      <c r="CZ9" s="2">
        <v>0</v>
      </c>
      <c r="DA9" s="2">
        <v>0</v>
      </c>
      <c r="DB9" s="2">
        <v>0</v>
      </c>
      <c r="DC9" s="2">
        <v>2</v>
      </c>
      <c r="DD9" s="2">
        <v>14</v>
      </c>
      <c r="DE9" s="2">
        <v>18</v>
      </c>
      <c r="DF9" s="2">
        <v>0</v>
      </c>
      <c r="DG9" s="2">
        <v>4</v>
      </c>
      <c r="DH9" s="2">
        <v>16</v>
      </c>
      <c r="DI9" s="2">
        <v>0</v>
      </c>
      <c r="DJ9" s="2">
        <v>0</v>
      </c>
      <c r="DK9" s="2">
        <v>0</v>
      </c>
      <c r="DL9" s="2">
        <v>0</v>
      </c>
      <c r="DM9" s="2">
        <v>4</v>
      </c>
      <c r="DN9" s="2">
        <v>12</v>
      </c>
      <c r="DO9" s="2">
        <v>0</v>
      </c>
      <c r="DP9" s="2">
        <v>2</v>
      </c>
      <c r="DQ9" s="2">
        <v>18</v>
      </c>
      <c r="DR9" s="2">
        <v>0</v>
      </c>
      <c r="DS9" s="2">
        <v>0</v>
      </c>
      <c r="DT9" s="2">
        <v>0</v>
      </c>
      <c r="DU9" s="2">
        <v>2</v>
      </c>
      <c r="DV9" s="2">
        <v>10</v>
      </c>
      <c r="DW9" s="2">
        <v>6</v>
      </c>
      <c r="DX9" s="2">
        <v>0</v>
      </c>
      <c r="DY9" s="2">
        <v>2</v>
      </c>
      <c r="DZ9" s="2">
        <v>11</v>
      </c>
      <c r="EA9" s="2">
        <v>0</v>
      </c>
      <c r="EB9" s="2">
        <v>0</v>
      </c>
      <c r="EC9" s="2">
        <v>0</v>
      </c>
      <c r="ED9" s="2">
        <v>0</v>
      </c>
      <c r="EE9" s="2">
        <v>7</v>
      </c>
      <c r="EF9" s="2">
        <v>4</v>
      </c>
      <c r="EG9" s="2">
        <v>0</v>
      </c>
      <c r="EH9" s="2">
        <v>0</v>
      </c>
      <c r="EI9" s="2">
        <v>4</v>
      </c>
      <c r="EJ9" s="2">
        <v>0</v>
      </c>
      <c r="EK9" s="2">
        <v>0</v>
      </c>
      <c r="EL9" s="2">
        <v>0</v>
      </c>
      <c r="EM9" s="2">
        <v>0</v>
      </c>
      <c r="EN9" s="2">
        <v>2</v>
      </c>
      <c r="EO9" s="2">
        <v>2</v>
      </c>
      <c r="EP9" s="2">
        <v>0</v>
      </c>
      <c r="EQ9" s="2">
        <v>0</v>
      </c>
      <c r="ER9" s="2">
        <v>7</v>
      </c>
      <c r="ES9" s="2">
        <v>0</v>
      </c>
      <c r="ET9" s="2">
        <v>0</v>
      </c>
      <c r="EU9" s="2">
        <v>0</v>
      </c>
      <c r="EV9" s="2">
        <v>0</v>
      </c>
      <c r="EW9" s="2">
        <v>5</v>
      </c>
      <c r="EX9" s="2">
        <v>2</v>
      </c>
      <c r="EY9" s="2">
        <v>0</v>
      </c>
      <c r="EZ9" s="2">
        <v>0</v>
      </c>
      <c r="FA9" s="2">
        <v>23</v>
      </c>
      <c r="FB9" s="2">
        <v>0</v>
      </c>
      <c r="FC9" s="2">
        <v>0</v>
      </c>
      <c r="FD9" s="2">
        <v>0</v>
      </c>
      <c r="FE9" s="2">
        <v>2</v>
      </c>
      <c r="FF9" s="2">
        <v>7</v>
      </c>
      <c r="FG9" s="2">
        <v>14</v>
      </c>
      <c r="FH9" s="2">
        <v>0</v>
      </c>
      <c r="FI9" s="2">
        <v>4</v>
      </c>
      <c r="FJ9" s="2">
        <v>12</v>
      </c>
      <c r="FK9" s="2">
        <v>0</v>
      </c>
      <c r="FL9" s="2">
        <v>0</v>
      </c>
      <c r="FM9" s="2">
        <v>0</v>
      </c>
      <c r="FN9" s="2">
        <v>0</v>
      </c>
      <c r="FO9" s="2">
        <v>2</v>
      </c>
      <c r="FP9" s="2">
        <v>10</v>
      </c>
      <c r="FQ9" s="2">
        <v>0</v>
      </c>
      <c r="FR9" s="2">
        <v>2</v>
      </c>
      <c r="FS9" s="2">
        <v>11</v>
      </c>
      <c r="FT9" s="2">
        <v>0</v>
      </c>
      <c r="FU9" s="2">
        <v>0</v>
      </c>
      <c r="FV9" s="2">
        <v>0</v>
      </c>
      <c r="FW9" s="2">
        <v>2</v>
      </c>
      <c r="FX9" s="2">
        <v>5</v>
      </c>
      <c r="FY9" s="2">
        <v>4</v>
      </c>
      <c r="FZ9" s="2">
        <v>0</v>
      </c>
      <c r="GA9" s="2">
        <v>2</v>
      </c>
      <c r="GB9" s="3">
        <v>148</v>
      </c>
      <c r="GC9" s="3">
        <v>2</v>
      </c>
      <c r="GD9" s="3">
        <v>0</v>
      </c>
      <c r="GE9" s="3">
        <v>0</v>
      </c>
      <c r="GF9" s="3">
        <v>7</v>
      </c>
      <c r="GG9" s="3">
        <v>70</v>
      </c>
      <c r="GH9" s="3">
        <v>67</v>
      </c>
      <c r="GI9" s="3">
        <v>2</v>
      </c>
      <c r="GJ9" s="3">
        <v>7</v>
      </c>
      <c r="GK9" s="3">
        <v>61</v>
      </c>
      <c r="GL9" s="3">
        <v>2</v>
      </c>
      <c r="GM9" s="3">
        <v>0</v>
      </c>
      <c r="GN9" s="3">
        <v>0</v>
      </c>
      <c r="GO9" s="3">
        <v>2</v>
      </c>
      <c r="GP9" s="3">
        <v>26</v>
      </c>
      <c r="GQ9" s="3">
        <v>29</v>
      </c>
      <c r="GR9" s="3">
        <v>2</v>
      </c>
      <c r="GS9" s="3">
        <v>2</v>
      </c>
      <c r="GT9" s="3">
        <v>87</v>
      </c>
      <c r="GU9" s="3">
        <v>0</v>
      </c>
      <c r="GV9" s="3">
        <v>0</v>
      </c>
      <c r="GW9" s="3">
        <v>0</v>
      </c>
      <c r="GX9" s="3">
        <v>5</v>
      </c>
      <c r="GY9" s="3">
        <v>41</v>
      </c>
      <c r="GZ9" s="3">
        <v>41</v>
      </c>
      <c r="HA9" s="3">
        <v>0</v>
      </c>
      <c r="HB9" s="3">
        <v>5</v>
      </c>
      <c r="HC9" s="3">
        <v>16</v>
      </c>
      <c r="HD9" s="1"/>
      <c r="HE9" s="1"/>
      <c r="HF9" s="1"/>
      <c r="HG9" s="1"/>
      <c r="HH9" s="3">
        <v>8</v>
      </c>
      <c r="HI9" s="3">
        <v>8</v>
      </c>
      <c r="HJ9" s="1"/>
      <c r="HK9" s="1"/>
      <c r="HL9" s="3">
        <v>8</v>
      </c>
      <c r="HM9" s="1"/>
      <c r="HN9" s="1"/>
      <c r="HO9" s="1"/>
      <c r="HP9" s="1"/>
      <c r="HQ9" s="3">
        <v>4</v>
      </c>
      <c r="HR9" s="3">
        <v>4</v>
      </c>
      <c r="HS9" s="1"/>
      <c r="HT9" s="1"/>
      <c r="HU9" s="3">
        <v>8</v>
      </c>
      <c r="HV9" s="1"/>
      <c r="HW9" s="1"/>
      <c r="HX9" s="1"/>
      <c r="HY9" s="1"/>
      <c r="HZ9" s="3">
        <v>4</v>
      </c>
      <c r="IA9" s="3">
        <v>4</v>
      </c>
      <c r="IB9" s="1"/>
      <c r="IC9" s="1"/>
      <c r="ID9" s="3">
        <v>132</v>
      </c>
      <c r="IE9" s="1"/>
      <c r="IF9" s="1"/>
      <c r="IG9" s="1"/>
      <c r="IH9" s="1"/>
      <c r="II9" s="3">
        <v>59</v>
      </c>
      <c r="IJ9" s="3">
        <v>62</v>
      </c>
      <c r="IK9" s="1"/>
      <c r="IL9" s="1"/>
      <c r="IM9" s="3">
        <v>53</v>
      </c>
      <c r="IN9" s="1"/>
      <c r="IO9" s="1"/>
      <c r="IP9" s="1"/>
      <c r="IQ9" s="1"/>
      <c r="IR9" s="3">
        <v>22</v>
      </c>
      <c r="IS9" s="3">
        <v>25</v>
      </c>
      <c r="IT9" s="1"/>
      <c r="IU9" s="1"/>
      <c r="IV9" s="3">
        <v>79</v>
      </c>
      <c r="IW9" s="1"/>
      <c r="IX9" s="1"/>
      <c r="IY9" s="1"/>
      <c r="IZ9" s="1"/>
      <c r="JA9" s="3">
        <v>37</v>
      </c>
      <c r="JB9" s="3">
        <v>37</v>
      </c>
      <c r="JC9" s="1"/>
      <c r="JD9" s="1"/>
      <c r="JE9" s="12">
        <v>1.3513513513513511E-2</v>
      </c>
      <c r="JF9" s="12">
        <v>0</v>
      </c>
      <c r="JG9" s="12">
        <v>0</v>
      </c>
      <c r="JH9" s="12">
        <v>4.72972972972973E-2</v>
      </c>
      <c r="JI9" s="12">
        <v>0.45270270270270269</v>
      </c>
      <c r="JJ9" s="12">
        <v>0.47297297297297297</v>
      </c>
      <c r="JK9" s="12">
        <v>4.72972972972973E-2</v>
      </c>
      <c r="JL9" s="12">
        <v>0.10810810810810811</v>
      </c>
      <c r="JM9" s="12">
        <v>0.41216216216216217</v>
      </c>
      <c r="JN9" s="12">
        <v>0.58783783783783783</v>
      </c>
    </row>
    <row r="10" spans="1:274" x14ac:dyDescent="0.25">
      <c r="A10" s="3">
        <v>40021902011</v>
      </c>
      <c r="B10" t="s">
        <v>261</v>
      </c>
      <c r="C10" t="s">
        <v>279</v>
      </c>
      <c r="D10" t="s">
        <v>370</v>
      </c>
      <c r="E10" s="2">
        <v>21.764705882352942</v>
      </c>
      <c r="F10" s="2">
        <v>-23.684210526315791</v>
      </c>
      <c r="G10" s="2">
        <v>-40</v>
      </c>
      <c r="H10" s="2">
        <v>-3.917352281226627</v>
      </c>
      <c r="I10" s="2">
        <v>18.564258354246469</v>
      </c>
      <c r="J10" s="2">
        <v>1.5441176470588236</v>
      </c>
      <c r="K10" s="2">
        <v>0.40789473684210525</v>
      </c>
      <c r="L10" s="2">
        <v>0</v>
      </c>
      <c r="M10" s="2">
        <v>0.83373015873015877</v>
      </c>
      <c r="N10" s="2">
        <v>2.3092687470889617</v>
      </c>
      <c r="O10" s="12">
        <v>0.375</v>
      </c>
      <c r="P10" s="12">
        <v>0.5535714285714286</v>
      </c>
      <c r="Q10" s="12">
        <v>0</v>
      </c>
      <c r="R10" s="12">
        <v>7.1428571428571425E-2</v>
      </c>
      <c r="S10" s="12">
        <v>0.19642857142857142</v>
      </c>
      <c r="T10" s="12">
        <v>0.6607142857142857</v>
      </c>
      <c r="U10" s="12">
        <v>0.3392857142857143</v>
      </c>
      <c r="V10" s="13">
        <v>0.22672064777327935</v>
      </c>
      <c r="W10" s="13">
        <v>0</v>
      </c>
      <c r="X10" s="13">
        <v>0</v>
      </c>
      <c r="Y10" s="13">
        <v>0</v>
      </c>
      <c r="Z10" s="13">
        <v>0.61764705882352944</v>
      </c>
      <c r="AA10" s="13">
        <v>0.16315789473684211</v>
      </c>
      <c r="AB10" s="13">
        <v>0.4</v>
      </c>
      <c r="AC10" s="13">
        <v>0</v>
      </c>
      <c r="AE10" s="13">
        <v>0.32743362831858408</v>
      </c>
      <c r="AF10" s="13">
        <v>0</v>
      </c>
      <c r="AI10" s="13">
        <v>0.8571428571428571</v>
      </c>
      <c r="AJ10" s="13">
        <v>0.23595505617977527</v>
      </c>
      <c r="AK10" s="13">
        <v>0.5</v>
      </c>
      <c r="AN10" s="13">
        <v>0.1417910447761194</v>
      </c>
      <c r="AO10" s="13">
        <v>0</v>
      </c>
      <c r="AP10" s="13">
        <v>0</v>
      </c>
      <c r="AQ10" s="13">
        <v>0</v>
      </c>
      <c r="AR10" s="13">
        <v>0.45</v>
      </c>
      <c r="AS10" s="13">
        <v>9.9009900990099015E-2</v>
      </c>
      <c r="AT10" s="13">
        <v>0</v>
      </c>
      <c r="AU10" s="13">
        <v>0</v>
      </c>
      <c r="AW10" s="13">
        <v>0.19642857142857142</v>
      </c>
      <c r="AX10" s="13">
        <v>0</v>
      </c>
      <c r="AY10" s="13">
        <v>0</v>
      </c>
      <c r="AZ10" s="13">
        <v>0</v>
      </c>
      <c r="BA10" s="13">
        <v>0.2857142857142857</v>
      </c>
      <c r="BB10" s="13">
        <v>0.13157894736842105</v>
      </c>
      <c r="BD10" s="13">
        <v>0</v>
      </c>
      <c r="BE10" s="13">
        <v>0</v>
      </c>
      <c r="BF10" s="13">
        <v>0.23076923076923078</v>
      </c>
      <c r="BG10" s="13">
        <v>0</v>
      </c>
      <c r="BH10" s="13">
        <v>0</v>
      </c>
      <c r="BI10" s="13">
        <v>0</v>
      </c>
      <c r="BJ10" s="13">
        <v>0.2</v>
      </c>
      <c r="BK10" s="13">
        <v>0.2</v>
      </c>
      <c r="BL10" s="13">
        <v>0.5</v>
      </c>
      <c r="BM10" s="13">
        <v>0</v>
      </c>
      <c r="BN10" s="13">
        <v>0</v>
      </c>
      <c r="BO10" s="13">
        <v>0.11764705882352941</v>
      </c>
      <c r="BP10" s="13">
        <v>0</v>
      </c>
      <c r="BQ10" s="13">
        <v>0</v>
      </c>
      <c r="BR10" s="13">
        <v>0</v>
      </c>
      <c r="BS10" s="13">
        <v>0.5</v>
      </c>
      <c r="BT10" s="13">
        <v>0</v>
      </c>
      <c r="BU10" s="13">
        <v>0</v>
      </c>
      <c r="BV10" s="13">
        <v>0</v>
      </c>
      <c r="BW10" s="13">
        <v>0</v>
      </c>
      <c r="BX10" s="13">
        <v>0.2356020942408377</v>
      </c>
      <c r="BY10" s="13">
        <v>0</v>
      </c>
      <c r="BZ10" s="13">
        <v>0</v>
      </c>
      <c r="CA10" s="13">
        <v>0</v>
      </c>
      <c r="CB10" s="13">
        <v>0.85</v>
      </c>
      <c r="CC10" s="13">
        <v>0.17105263157894737</v>
      </c>
      <c r="CE10" s="13">
        <v>0</v>
      </c>
      <c r="CF10" s="13">
        <v>0</v>
      </c>
      <c r="CG10" s="13">
        <v>0.3783783783783784</v>
      </c>
      <c r="CH10" s="13">
        <v>0</v>
      </c>
      <c r="CI10" s="13">
        <v>0</v>
      </c>
      <c r="CJ10" s="13">
        <v>0</v>
      </c>
      <c r="CK10" s="13">
        <v>2.5</v>
      </c>
      <c r="CL10" s="13">
        <v>0.25</v>
      </c>
      <c r="CM10" s="13">
        <v>0.5</v>
      </c>
      <c r="CN10" s="13">
        <v>0</v>
      </c>
      <c r="CO10" s="13">
        <v>0</v>
      </c>
      <c r="CP10" s="13">
        <v>0.14529914529914531</v>
      </c>
      <c r="CQ10" s="13">
        <v>0</v>
      </c>
      <c r="CR10" s="13">
        <v>0</v>
      </c>
      <c r="CS10" s="13">
        <v>0</v>
      </c>
      <c r="CT10" s="13">
        <v>0.4375</v>
      </c>
      <c r="CU10" s="13">
        <v>0.11363636363636363</v>
      </c>
      <c r="CV10" s="13">
        <v>0</v>
      </c>
      <c r="CW10" s="13">
        <v>0</v>
      </c>
      <c r="CX10" s="13">
        <v>0</v>
      </c>
      <c r="CY10" s="2">
        <v>56</v>
      </c>
      <c r="CZ10" s="2">
        <v>0</v>
      </c>
      <c r="DA10" s="2">
        <v>0</v>
      </c>
      <c r="DB10" s="2">
        <v>0</v>
      </c>
      <c r="DC10" s="2">
        <v>21</v>
      </c>
      <c r="DD10" s="2">
        <v>31</v>
      </c>
      <c r="DE10" s="2">
        <v>4</v>
      </c>
      <c r="DF10" s="2">
        <v>0</v>
      </c>
      <c r="DG10" s="2">
        <v>0</v>
      </c>
      <c r="DH10" s="2">
        <v>37</v>
      </c>
      <c r="DI10" s="2">
        <v>0</v>
      </c>
      <c r="DJ10" s="2">
        <v>0</v>
      </c>
      <c r="DK10" s="2">
        <v>0</v>
      </c>
      <c r="DL10" s="2">
        <v>12</v>
      </c>
      <c r="DM10" s="2">
        <v>21</v>
      </c>
      <c r="DN10" s="2">
        <v>4</v>
      </c>
      <c r="DO10" s="2">
        <v>0</v>
      </c>
      <c r="DP10" s="2">
        <v>0</v>
      </c>
      <c r="DQ10" s="2">
        <v>19</v>
      </c>
      <c r="DR10" s="2">
        <v>0</v>
      </c>
      <c r="DS10" s="2">
        <v>0</v>
      </c>
      <c r="DT10" s="2">
        <v>0</v>
      </c>
      <c r="DU10" s="2">
        <v>9</v>
      </c>
      <c r="DV10" s="2">
        <v>10</v>
      </c>
      <c r="DW10" s="2">
        <v>0</v>
      </c>
      <c r="DX10" s="2">
        <v>0</v>
      </c>
      <c r="DY10" s="2">
        <v>0</v>
      </c>
      <c r="DZ10" s="2">
        <v>11</v>
      </c>
      <c r="EA10" s="2">
        <v>0</v>
      </c>
      <c r="EB10" s="2">
        <v>0</v>
      </c>
      <c r="EC10" s="2">
        <v>0</v>
      </c>
      <c r="ED10" s="2">
        <v>4</v>
      </c>
      <c r="EE10" s="2">
        <v>5</v>
      </c>
      <c r="EF10" s="2">
        <v>2</v>
      </c>
      <c r="EG10" s="2">
        <v>0</v>
      </c>
      <c r="EH10" s="2">
        <v>0</v>
      </c>
      <c r="EI10" s="2">
        <v>9</v>
      </c>
      <c r="EJ10" s="2">
        <v>0</v>
      </c>
      <c r="EK10" s="2">
        <v>0</v>
      </c>
      <c r="EL10" s="2">
        <v>0</v>
      </c>
      <c r="EM10" s="2">
        <v>2</v>
      </c>
      <c r="EN10" s="2">
        <v>5</v>
      </c>
      <c r="EO10" s="2">
        <v>2</v>
      </c>
      <c r="EP10" s="2">
        <v>0</v>
      </c>
      <c r="EQ10" s="2">
        <v>0</v>
      </c>
      <c r="ER10" s="2">
        <v>2</v>
      </c>
      <c r="ES10" s="2">
        <v>0</v>
      </c>
      <c r="ET10" s="2">
        <v>0</v>
      </c>
      <c r="EU10" s="2">
        <v>0</v>
      </c>
      <c r="EV10" s="2">
        <v>2</v>
      </c>
      <c r="EW10" s="2">
        <v>0</v>
      </c>
      <c r="EX10" s="2">
        <v>0</v>
      </c>
      <c r="EY10" s="2">
        <v>0</v>
      </c>
      <c r="EZ10" s="2">
        <v>0</v>
      </c>
      <c r="FA10" s="2">
        <v>45</v>
      </c>
      <c r="FB10" s="2">
        <v>0</v>
      </c>
      <c r="FC10" s="2">
        <v>0</v>
      </c>
      <c r="FD10" s="2">
        <v>0</v>
      </c>
      <c r="FE10" s="2">
        <v>17</v>
      </c>
      <c r="FF10" s="2">
        <v>26</v>
      </c>
      <c r="FG10" s="2">
        <v>2</v>
      </c>
      <c r="FH10" s="2">
        <v>0</v>
      </c>
      <c r="FI10" s="2">
        <v>0</v>
      </c>
      <c r="FJ10" s="2">
        <v>28</v>
      </c>
      <c r="FK10" s="2">
        <v>0</v>
      </c>
      <c r="FL10" s="2">
        <v>0</v>
      </c>
      <c r="FM10" s="2">
        <v>0</v>
      </c>
      <c r="FN10" s="2">
        <v>10</v>
      </c>
      <c r="FO10" s="2">
        <v>16</v>
      </c>
      <c r="FP10" s="2">
        <v>2</v>
      </c>
      <c r="FQ10" s="2">
        <v>0</v>
      </c>
      <c r="FR10" s="2">
        <v>0</v>
      </c>
      <c r="FS10" s="2">
        <v>17</v>
      </c>
      <c r="FT10" s="2">
        <v>0</v>
      </c>
      <c r="FU10" s="2">
        <v>0</v>
      </c>
      <c r="FV10" s="2">
        <v>0</v>
      </c>
      <c r="FW10" s="2">
        <v>7</v>
      </c>
      <c r="FX10" s="2">
        <v>10</v>
      </c>
      <c r="FY10" s="2">
        <v>0</v>
      </c>
      <c r="FZ10" s="2">
        <v>0</v>
      </c>
      <c r="GA10" s="2">
        <v>0</v>
      </c>
      <c r="GB10" s="3">
        <v>247</v>
      </c>
      <c r="GC10" s="3">
        <v>7</v>
      </c>
      <c r="GD10" s="3">
        <v>2</v>
      </c>
      <c r="GE10" s="3">
        <v>2</v>
      </c>
      <c r="GF10" s="3">
        <v>34</v>
      </c>
      <c r="GG10" s="3">
        <v>10</v>
      </c>
      <c r="GH10" s="3">
        <v>190</v>
      </c>
      <c r="GI10" s="3">
        <v>2</v>
      </c>
      <c r="GJ10" s="3">
        <v>0</v>
      </c>
      <c r="GK10" s="3">
        <v>113</v>
      </c>
      <c r="GL10" s="3">
        <v>2</v>
      </c>
      <c r="GM10" s="3">
        <v>0</v>
      </c>
      <c r="GN10" s="3">
        <v>0</v>
      </c>
      <c r="GO10" s="3">
        <v>14</v>
      </c>
      <c r="GP10" s="3">
        <v>89</v>
      </c>
      <c r="GQ10" s="3">
        <v>8</v>
      </c>
      <c r="GR10" s="3">
        <v>0</v>
      </c>
      <c r="GS10" s="3">
        <v>0</v>
      </c>
      <c r="GT10" s="3">
        <v>134</v>
      </c>
      <c r="GU10" s="3">
        <v>5</v>
      </c>
      <c r="GV10" s="3">
        <v>2</v>
      </c>
      <c r="GW10" s="3">
        <v>2</v>
      </c>
      <c r="GX10" s="3">
        <v>20</v>
      </c>
      <c r="GY10" s="3">
        <v>101</v>
      </c>
      <c r="GZ10" s="3">
        <v>2</v>
      </c>
      <c r="HA10" s="3">
        <v>2</v>
      </c>
      <c r="HB10" s="3">
        <v>0</v>
      </c>
      <c r="HC10" s="3">
        <v>56</v>
      </c>
      <c r="HD10" s="1"/>
      <c r="HE10" s="1"/>
      <c r="HF10" s="1"/>
      <c r="HG10" s="3">
        <v>14</v>
      </c>
      <c r="HH10" s="1"/>
      <c r="HI10" s="3">
        <v>38</v>
      </c>
      <c r="HJ10" s="1"/>
      <c r="HK10" s="1"/>
      <c r="HL10" s="3">
        <v>39</v>
      </c>
      <c r="HM10" s="1"/>
      <c r="HN10" s="1"/>
      <c r="HO10" s="1"/>
      <c r="HP10" s="3">
        <v>10</v>
      </c>
      <c r="HQ10" s="3">
        <v>4</v>
      </c>
      <c r="HR10" s="3">
        <v>25</v>
      </c>
      <c r="HS10" s="1"/>
      <c r="HT10" s="1"/>
      <c r="HU10" s="3">
        <v>17</v>
      </c>
      <c r="HV10" s="1"/>
      <c r="HW10" s="1"/>
      <c r="HX10" s="1"/>
      <c r="HY10" s="3">
        <v>4</v>
      </c>
      <c r="HZ10" s="1"/>
      <c r="IA10" s="3">
        <v>13</v>
      </c>
      <c r="IB10" s="1"/>
      <c r="IC10" s="1"/>
      <c r="ID10" s="3">
        <v>191</v>
      </c>
      <c r="IE10" s="1"/>
      <c r="IF10" s="1"/>
      <c r="IG10" s="1"/>
      <c r="IH10" s="3">
        <v>20</v>
      </c>
      <c r="II10" s="3">
        <v>152</v>
      </c>
      <c r="IJ10" s="1"/>
      <c r="IK10" s="1"/>
      <c r="IL10" s="1"/>
      <c r="IM10" s="3">
        <v>74</v>
      </c>
      <c r="IN10" s="1"/>
      <c r="IO10" s="1"/>
      <c r="IP10" s="1"/>
      <c r="IQ10" s="3">
        <v>4</v>
      </c>
      <c r="IR10" s="3">
        <v>64</v>
      </c>
      <c r="IS10" s="3">
        <v>4</v>
      </c>
      <c r="IT10" s="1"/>
      <c r="IU10" s="1"/>
      <c r="IV10" s="3">
        <v>117</v>
      </c>
      <c r="IW10" s="1"/>
      <c r="IX10" s="1"/>
      <c r="IY10" s="1"/>
      <c r="IZ10" s="3">
        <v>16</v>
      </c>
      <c r="JA10" s="3">
        <v>88</v>
      </c>
      <c r="JB10" s="1"/>
      <c r="JC10" s="1"/>
      <c r="JD10" s="1"/>
      <c r="JE10" s="12">
        <v>2.8340080971659919E-2</v>
      </c>
      <c r="JF10" s="12">
        <v>8.0971659919028306E-3</v>
      </c>
      <c r="JG10" s="12">
        <v>8.0971659919028306E-3</v>
      </c>
      <c r="JH10" s="12">
        <v>0.13765182186234817</v>
      </c>
      <c r="JI10" s="12">
        <v>0.76923076923076927</v>
      </c>
      <c r="JJ10" s="12">
        <v>4.048582995951417E-2</v>
      </c>
      <c r="JK10" s="12">
        <v>0</v>
      </c>
      <c r="JL10" s="12">
        <v>0.22672064777327935</v>
      </c>
      <c r="JM10" s="12">
        <v>0.45748987854251011</v>
      </c>
      <c r="JN10" s="12">
        <v>0.54251012145748989</v>
      </c>
    </row>
    <row r="11" spans="1:274" x14ac:dyDescent="0.25">
      <c r="A11" s="3">
        <v>40006101742</v>
      </c>
      <c r="B11" t="s">
        <v>261</v>
      </c>
      <c r="C11" t="s">
        <v>338</v>
      </c>
      <c r="D11" t="s">
        <v>339</v>
      </c>
      <c r="E11" s="2">
        <v>-25.581395348837212</v>
      </c>
      <c r="F11" s="2">
        <v>-8.1900910010111243</v>
      </c>
      <c r="G11" s="2">
        <v>-25.581395348837212</v>
      </c>
      <c r="H11" s="2">
        <v>-21.839080459770116</v>
      </c>
      <c r="I11" s="2">
        <v>4.2222222222222214</v>
      </c>
      <c r="J11" s="2">
        <v>0</v>
      </c>
      <c r="K11" s="2">
        <v>0.67984189723320154</v>
      </c>
      <c r="L11" s="2">
        <v>0</v>
      </c>
      <c r="M11" s="2">
        <v>0</v>
      </c>
      <c r="N11" s="2">
        <v>1.2375</v>
      </c>
      <c r="O11" s="12">
        <v>0</v>
      </c>
      <c r="P11" s="12">
        <v>0.42105263157894735</v>
      </c>
      <c r="Q11" s="12">
        <v>0</v>
      </c>
      <c r="R11" s="12">
        <v>0.57894736842105265</v>
      </c>
      <c r="S11" s="12">
        <v>0</v>
      </c>
      <c r="T11" s="12">
        <v>0.57894736842105265</v>
      </c>
      <c r="U11" s="12">
        <v>0.42105263157894735</v>
      </c>
      <c r="V11" s="13">
        <v>0.2</v>
      </c>
      <c r="W11" s="13">
        <v>0</v>
      </c>
      <c r="Z11" s="13">
        <v>0</v>
      </c>
      <c r="AA11" s="13">
        <v>0.17391304347826086</v>
      </c>
      <c r="AB11" s="13">
        <v>0.2558139534883721</v>
      </c>
      <c r="AE11" s="13">
        <v>0.22</v>
      </c>
      <c r="AF11" s="13">
        <v>0</v>
      </c>
      <c r="AI11" s="13">
        <v>0</v>
      </c>
      <c r="AJ11" s="13">
        <v>0.13793103448275862</v>
      </c>
      <c r="AK11" s="13">
        <v>0.41176470588235292</v>
      </c>
      <c r="AN11" s="13">
        <v>0.17777777777777778</v>
      </c>
      <c r="AO11" s="13">
        <v>0</v>
      </c>
      <c r="AS11" s="13">
        <v>0.23529411764705882</v>
      </c>
      <c r="AT11" s="13">
        <v>0.15384615384615385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0</v>
      </c>
      <c r="BL11" s="13">
        <v>0</v>
      </c>
      <c r="BM11" s="13">
        <v>0</v>
      </c>
      <c r="BN11" s="13">
        <v>0</v>
      </c>
      <c r="BO11" s="13">
        <v>0</v>
      </c>
      <c r="BP11" s="13">
        <v>0</v>
      </c>
      <c r="BQ11" s="13">
        <v>0</v>
      </c>
      <c r="BR11" s="13">
        <v>0</v>
      </c>
      <c r="BS11" s="13">
        <v>0</v>
      </c>
      <c r="BT11" s="13">
        <v>0</v>
      </c>
      <c r="BU11" s="13">
        <v>0</v>
      </c>
      <c r="BV11" s="13">
        <v>0</v>
      </c>
      <c r="BW11" s="13">
        <v>0</v>
      </c>
      <c r="BX11" s="13">
        <v>0.21839080459770116</v>
      </c>
      <c r="BY11" s="13">
        <v>0</v>
      </c>
      <c r="BZ11" s="13">
        <v>0</v>
      </c>
      <c r="CA11" s="13">
        <v>0</v>
      </c>
      <c r="CB11" s="13">
        <v>0</v>
      </c>
      <c r="CC11" s="13">
        <v>0.21052631578947367</v>
      </c>
      <c r="CE11" s="13">
        <v>0</v>
      </c>
      <c r="CF11" s="13">
        <v>0</v>
      </c>
      <c r="CG11" s="13">
        <v>0.2391304347826087</v>
      </c>
      <c r="CH11" s="13">
        <v>0</v>
      </c>
      <c r="CI11" s="13">
        <v>0</v>
      </c>
      <c r="CJ11" s="13">
        <v>0</v>
      </c>
      <c r="CK11" s="13">
        <v>0</v>
      </c>
      <c r="CL11" s="13">
        <v>0.16</v>
      </c>
      <c r="CN11" s="13">
        <v>0</v>
      </c>
      <c r="CO11" s="13">
        <v>0</v>
      </c>
      <c r="CP11" s="13">
        <v>0.1951219512195122</v>
      </c>
      <c r="CQ11" s="13">
        <v>0</v>
      </c>
      <c r="CR11" s="13">
        <v>0</v>
      </c>
      <c r="CS11" s="13">
        <v>0</v>
      </c>
      <c r="CT11" s="13">
        <v>0</v>
      </c>
      <c r="CU11" s="13">
        <v>0.30769230769230771</v>
      </c>
      <c r="CW11" s="13">
        <v>0</v>
      </c>
      <c r="CX11" s="13">
        <v>0</v>
      </c>
      <c r="CY11" s="2">
        <v>19</v>
      </c>
      <c r="CZ11" s="2">
        <v>0</v>
      </c>
      <c r="DA11" s="2">
        <v>0</v>
      </c>
      <c r="DB11" s="2">
        <v>0</v>
      </c>
      <c r="DC11" s="2">
        <v>0</v>
      </c>
      <c r="DD11" s="2">
        <v>8</v>
      </c>
      <c r="DE11" s="2">
        <v>11</v>
      </c>
      <c r="DF11" s="2">
        <v>0</v>
      </c>
      <c r="DG11" s="2">
        <v>0</v>
      </c>
      <c r="DH11" s="2">
        <v>11</v>
      </c>
      <c r="DI11" s="2">
        <v>0</v>
      </c>
      <c r="DJ11" s="2">
        <v>0</v>
      </c>
      <c r="DK11" s="2">
        <v>0</v>
      </c>
      <c r="DL11" s="2">
        <v>0</v>
      </c>
      <c r="DM11" s="2">
        <v>4</v>
      </c>
      <c r="DN11" s="2">
        <v>7</v>
      </c>
      <c r="DO11" s="2">
        <v>0</v>
      </c>
      <c r="DP11" s="2">
        <v>0</v>
      </c>
      <c r="DQ11" s="2">
        <v>8</v>
      </c>
      <c r="DR11" s="2">
        <v>0</v>
      </c>
      <c r="DS11" s="2">
        <v>0</v>
      </c>
      <c r="DT11" s="2">
        <v>0</v>
      </c>
      <c r="DU11" s="2">
        <v>0</v>
      </c>
      <c r="DV11" s="2">
        <v>4</v>
      </c>
      <c r="DW11" s="2">
        <v>4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19</v>
      </c>
      <c r="FB11" s="2">
        <v>0</v>
      </c>
      <c r="FC11" s="2">
        <v>0</v>
      </c>
      <c r="FD11" s="2">
        <v>0</v>
      </c>
      <c r="FE11" s="2">
        <v>0</v>
      </c>
      <c r="FF11" s="2">
        <v>8</v>
      </c>
      <c r="FG11" s="2">
        <v>11</v>
      </c>
      <c r="FH11" s="2">
        <v>0</v>
      </c>
      <c r="FI11" s="2">
        <v>0</v>
      </c>
      <c r="FJ11" s="2">
        <v>11</v>
      </c>
      <c r="FK11" s="2">
        <v>0</v>
      </c>
      <c r="FL11" s="2">
        <v>0</v>
      </c>
      <c r="FM11" s="2">
        <v>0</v>
      </c>
      <c r="FN11" s="2">
        <v>0</v>
      </c>
      <c r="FO11" s="2">
        <v>4</v>
      </c>
      <c r="FP11" s="2">
        <v>7</v>
      </c>
      <c r="FQ11" s="2">
        <v>0</v>
      </c>
      <c r="FR11" s="2">
        <v>0</v>
      </c>
      <c r="FS11" s="2">
        <v>8</v>
      </c>
      <c r="FT11" s="2">
        <v>0</v>
      </c>
      <c r="FU11" s="2">
        <v>0</v>
      </c>
      <c r="FV11" s="2">
        <v>0</v>
      </c>
      <c r="FW11" s="2">
        <v>0</v>
      </c>
      <c r="FX11" s="2">
        <v>4</v>
      </c>
      <c r="FY11" s="2">
        <v>4</v>
      </c>
      <c r="FZ11" s="2">
        <v>0</v>
      </c>
      <c r="GA11" s="2">
        <v>0</v>
      </c>
      <c r="GB11" s="3">
        <v>95</v>
      </c>
      <c r="GC11" s="3">
        <v>4</v>
      </c>
      <c r="GD11" s="3">
        <v>0</v>
      </c>
      <c r="GE11" s="3">
        <v>0</v>
      </c>
      <c r="GF11" s="3">
        <v>2</v>
      </c>
      <c r="GG11" s="3">
        <v>43</v>
      </c>
      <c r="GH11" s="3">
        <v>46</v>
      </c>
      <c r="GI11" s="3">
        <v>0</v>
      </c>
      <c r="GJ11" s="3">
        <v>0</v>
      </c>
      <c r="GK11" s="3">
        <v>50</v>
      </c>
      <c r="GL11" s="3">
        <v>2</v>
      </c>
      <c r="GM11" s="3">
        <v>0</v>
      </c>
      <c r="GN11" s="3">
        <v>0</v>
      </c>
      <c r="GO11" s="3">
        <v>2</v>
      </c>
      <c r="GP11" s="3">
        <v>29</v>
      </c>
      <c r="GQ11" s="3">
        <v>17</v>
      </c>
      <c r="GR11" s="3">
        <v>0</v>
      </c>
      <c r="GS11" s="3">
        <v>0</v>
      </c>
      <c r="GT11" s="3">
        <v>45</v>
      </c>
      <c r="GU11" s="3">
        <v>2</v>
      </c>
      <c r="GV11" s="3">
        <v>0</v>
      </c>
      <c r="GW11" s="3">
        <v>0</v>
      </c>
      <c r="GX11" s="3">
        <v>0</v>
      </c>
      <c r="GY11" s="3">
        <v>17</v>
      </c>
      <c r="GZ11" s="3">
        <v>26</v>
      </c>
      <c r="HA11" s="3">
        <v>0</v>
      </c>
      <c r="HB11" s="3">
        <v>0</v>
      </c>
      <c r="HC11" s="3">
        <v>8</v>
      </c>
      <c r="HD11" s="1"/>
      <c r="HE11" s="1"/>
      <c r="HF11" s="1"/>
      <c r="HG11" s="1"/>
      <c r="HH11" s="1"/>
      <c r="HI11" s="3">
        <v>8</v>
      </c>
      <c r="HJ11" s="1"/>
      <c r="HK11" s="1"/>
      <c r="HL11" s="3">
        <v>4</v>
      </c>
      <c r="HM11" s="1"/>
      <c r="HN11" s="1"/>
      <c r="HO11" s="1"/>
      <c r="HP11" s="1"/>
      <c r="HQ11" s="1"/>
      <c r="HR11" s="3">
        <v>4</v>
      </c>
      <c r="HS11" s="1"/>
      <c r="HT11" s="1"/>
      <c r="HU11" s="3">
        <v>4</v>
      </c>
      <c r="HV11" s="1"/>
      <c r="HW11" s="1"/>
      <c r="HX11" s="1"/>
      <c r="HY11" s="1"/>
      <c r="HZ11" s="1"/>
      <c r="IA11" s="3">
        <v>4</v>
      </c>
      <c r="IB11" s="1"/>
      <c r="IC11" s="1"/>
      <c r="ID11" s="3">
        <v>87</v>
      </c>
      <c r="IE11" s="1"/>
      <c r="IF11" s="1"/>
      <c r="IG11" s="1"/>
      <c r="IH11" s="1"/>
      <c r="II11" s="3">
        <v>38</v>
      </c>
      <c r="IJ11" s="1"/>
      <c r="IK11" s="1"/>
      <c r="IL11" s="1"/>
      <c r="IM11" s="3">
        <v>46</v>
      </c>
      <c r="IN11" s="1"/>
      <c r="IO11" s="1"/>
      <c r="IP11" s="1"/>
      <c r="IQ11" s="1"/>
      <c r="IR11" s="3">
        <v>25</v>
      </c>
      <c r="IS11" s="1"/>
      <c r="IT11" s="1"/>
      <c r="IU11" s="1"/>
      <c r="IV11" s="3">
        <v>41</v>
      </c>
      <c r="IW11" s="1"/>
      <c r="IX11" s="1"/>
      <c r="IY11" s="1"/>
      <c r="IZ11" s="1"/>
      <c r="JA11" s="3">
        <v>13</v>
      </c>
      <c r="JB11" s="1"/>
      <c r="JC11" s="1"/>
      <c r="JD11" s="1"/>
      <c r="JE11" s="12">
        <v>4.2105263157894743E-2</v>
      </c>
      <c r="JF11" s="12">
        <v>0</v>
      </c>
      <c r="JG11" s="12">
        <v>0</v>
      </c>
      <c r="JH11" s="12">
        <v>2.1052631578947371E-2</v>
      </c>
      <c r="JI11" s="12">
        <v>0.48421052631578948</v>
      </c>
      <c r="JJ11" s="12">
        <v>0.45263157894736844</v>
      </c>
      <c r="JK11" s="12">
        <v>0</v>
      </c>
      <c r="JL11" s="12">
        <v>8.4210526315789472E-2</v>
      </c>
      <c r="JM11" s="12">
        <v>0.52631578947368418</v>
      </c>
      <c r="JN11" s="12">
        <v>0.47368421052631576</v>
      </c>
    </row>
    <row r="12" spans="1:274" x14ac:dyDescent="0.25">
      <c r="A12" s="3">
        <v>40004100718</v>
      </c>
      <c r="B12" t="s">
        <v>261</v>
      </c>
      <c r="C12" t="s">
        <v>353</v>
      </c>
      <c r="D12" t="s">
        <v>354</v>
      </c>
      <c r="E12" s="2">
        <v>47.326203208556151</v>
      </c>
      <c r="F12" s="2">
        <v>4.3328550932568159</v>
      </c>
      <c r="G12" s="2">
        <v>-11.76470588235294</v>
      </c>
      <c r="H12" s="2">
        <v>36.435218324982102</v>
      </c>
      <c r="I12" s="2">
        <v>16.187683284457478</v>
      </c>
      <c r="J12" s="2">
        <v>5.0227272727272734</v>
      </c>
      <c r="K12" s="2">
        <v>1.3682926829268294</v>
      </c>
      <c r="L12" s="2">
        <v>0</v>
      </c>
      <c r="M12" s="2">
        <v>3.0118577075098809</v>
      </c>
      <c r="N12" s="2">
        <v>2.2545454545454544</v>
      </c>
      <c r="O12" s="12">
        <v>0.25</v>
      </c>
      <c r="P12" s="12">
        <v>0.63461538461538458</v>
      </c>
      <c r="Q12" s="12">
        <v>0</v>
      </c>
      <c r="R12" s="12">
        <v>7.6923076923076927E-2</v>
      </c>
      <c r="S12" s="12">
        <v>0.11538461538461539</v>
      </c>
      <c r="T12" s="12">
        <v>0.61538461538461542</v>
      </c>
      <c r="U12" s="12">
        <v>0.38461538461538464</v>
      </c>
      <c r="V12" s="13">
        <v>0.19622641509433963</v>
      </c>
      <c r="W12" s="13">
        <v>0</v>
      </c>
      <c r="X12" s="13">
        <v>1</v>
      </c>
      <c r="Z12" s="13">
        <v>0.59090909090909094</v>
      </c>
      <c r="AA12" s="13">
        <v>0.16097560975609757</v>
      </c>
      <c r="AB12" s="13">
        <v>0.11764705882352941</v>
      </c>
      <c r="AD12" s="13">
        <v>0</v>
      </c>
      <c r="AE12" s="13">
        <v>0.29090909090909089</v>
      </c>
      <c r="AG12" s="13">
        <v>1</v>
      </c>
      <c r="AI12" s="13">
        <v>1.125</v>
      </c>
      <c r="AJ12" s="13">
        <v>0.21348314606741572</v>
      </c>
      <c r="AK12" s="13">
        <v>0.18181818181818182</v>
      </c>
      <c r="AM12" s="13">
        <v>0</v>
      </c>
      <c r="AN12" s="13">
        <v>0.12903225806451613</v>
      </c>
      <c r="AO12" s="13">
        <v>0</v>
      </c>
      <c r="AR12" s="13">
        <v>0.2857142857142857</v>
      </c>
      <c r="AS12" s="13">
        <v>0.1206896551724138</v>
      </c>
      <c r="AT12" s="13">
        <v>8.6956521739130432E-2</v>
      </c>
      <c r="AV12" s="13">
        <v>0</v>
      </c>
      <c r="AW12" s="13">
        <v>0.54545454545454541</v>
      </c>
      <c r="AX12" s="13">
        <v>0</v>
      </c>
      <c r="AY12" s="13">
        <v>0</v>
      </c>
      <c r="AZ12" s="13">
        <v>0</v>
      </c>
      <c r="BB12" s="13">
        <v>0.36363636363636365</v>
      </c>
      <c r="BC12" s="13">
        <v>0</v>
      </c>
      <c r="BD12" s="13">
        <v>0</v>
      </c>
      <c r="BE12" s="13">
        <v>0</v>
      </c>
      <c r="BF12" s="13">
        <v>0.5</v>
      </c>
      <c r="BG12" s="13">
        <v>0</v>
      </c>
      <c r="BH12" s="13">
        <v>0</v>
      </c>
      <c r="BI12" s="13">
        <v>0</v>
      </c>
      <c r="BK12" s="13">
        <v>0</v>
      </c>
      <c r="BL12" s="13">
        <v>0</v>
      </c>
      <c r="BM12" s="13">
        <v>0</v>
      </c>
      <c r="BN12" s="13">
        <v>0</v>
      </c>
      <c r="BO12" s="13">
        <v>0.5714285714285714</v>
      </c>
      <c r="BP12" s="13">
        <v>0</v>
      </c>
      <c r="BQ12" s="13">
        <v>0</v>
      </c>
      <c r="BR12" s="13">
        <v>0</v>
      </c>
      <c r="BS12" s="13">
        <v>0</v>
      </c>
      <c r="BT12" s="13">
        <v>0.5714285714285714</v>
      </c>
      <c r="BU12" s="13">
        <v>0</v>
      </c>
      <c r="BV12" s="13">
        <v>0</v>
      </c>
      <c r="BW12" s="13">
        <v>0</v>
      </c>
      <c r="BX12" s="13">
        <v>0.18110236220472442</v>
      </c>
      <c r="BY12" s="13">
        <v>0</v>
      </c>
      <c r="CA12" s="13">
        <v>0</v>
      </c>
      <c r="CC12" s="13">
        <v>0.14948453608247422</v>
      </c>
      <c r="CE12" s="13">
        <v>0</v>
      </c>
      <c r="CF12" s="13">
        <v>0</v>
      </c>
      <c r="CG12" s="13">
        <v>0.28301886792452829</v>
      </c>
      <c r="CH12" s="13">
        <v>0</v>
      </c>
      <c r="CJ12" s="13">
        <v>0</v>
      </c>
      <c r="CL12" s="13">
        <v>0.22352941176470589</v>
      </c>
      <c r="CN12" s="13">
        <v>0</v>
      </c>
      <c r="CO12" s="13">
        <v>0</v>
      </c>
      <c r="CP12" s="13">
        <v>0.10810810810810811</v>
      </c>
      <c r="CQ12" s="13">
        <v>0</v>
      </c>
      <c r="CR12" s="13">
        <v>0</v>
      </c>
      <c r="CS12" s="13">
        <v>0</v>
      </c>
      <c r="CU12" s="13">
        <v>9.1743119266055051E-2</v>
      </c>
      <c r="CW12" s="13">
        <v>0</v>
      </c>
      <c r="CX12" s="13">
        <v>0</v>
      </c>
      <c r="CY12" s="2">
        <v>52</v>
      </c>
      <c r="CZ12" s="2">
        <v>0</v>
      </c>
      <c r="DA12" s="2">
        <v>2</v>
      </c>
      <c r="DB12" s="2">
        <v>0</v>
      </c>
      <c r="DC12" s="2">
        <v>13</v>
      </c>
      <c r="DD12" s="2">
        <v>33</v>
      </c>
      <c r="DE12" s="2">
        <v>4</v>
      </c>
      <c r="DF12" s="2">
        <v>0</v>
      </c>
      <c r="DG12" s="2">
        <v>0</v>
      </c>
      <c r="DH12" s="2">
        <v>32</v>
      </c>
      <c r="DI12" s="2">
        <v>0</v>
      </c>
      <c r="DJ12" s="2">
        <v>2</v>
      </c>
      <c r="DK12" s="2">
        <v>0</v>
      </c>
      <c r="DL12" s="2">
        <v>9</v>
      </c>
      <c r="DM12" s="2">
        <v>19</v>
      </c>
      <c r="DN12" s="2">
        <v>2</v>
      </c>
      <c r="DO12" s="2">
        <v>0</v>
      </c>
      <c r="DP12" s="2">
        <v>0</v>
      </c>
      <c r="DQ12" s="2">
        <v>20</v>
      </c>
      <c r="DR12" s="2">
        <v>0</v>
      </c>
      <c r="DS12" s="2">
        <v>0</v>
      </c>
      <c r="DT12" s="2">
        <v>0</v>
      </c>
      <c r="DU12" s="2">
        <v>4</v>
      </c>
      <c r="DV12" s="2">
        <v>14</v>
      </c>
      <c r="DW12" s="2">
        <v>2</v>
      </c>
      <c r="DX12" s="2">
        <v>0</v>
      </c>
      <c r="DY12" s="2">
        <v>0</v>
      </c>
      <c r="DZ12" s="2">
        <v>6</v>
      </c>
      <c r="EA12" s="2">
        <v>0</v>
      </c>
      <c r="EB12" s="2">
        <v>0</v>
      </c>
      <c r="EC12" s="2">
        <v>0</v>
      </c>
      <c r="ED12" s="2">
        <v>2</v>
      </c>
      <c r="EE12" s="2">
        <v>4</v>
      </c>
      <c r="EF12" s="2">
        <v>0</v>
      </c>
      <c r="EG12" s="2">
        <v>0</v>
      </c>
      <c r="EH12" s="2">
        <v>0</v>
      </c>
      <c r="EI12" s="2">
        <v>2</v>
      </c>
      <c r="EJ12" s="2">
        <v>0</v>
      </c>
      <c r="EK12" s="2">
        <v>0</v>
      </c>
      <c r="EL12" s="2">
        <v>0</v>
      </c>
      <c r="EM12" s="2">
        <v>2</v>
      </c>
      <c r="EN12" s="2">
        <v>0</v>
      </c>
      <c r="EO12" s="2">
        <v>0</v>
      </c>
      <c r="EP12" s="2">
        <v>0</v>
      </c>
      <c r="EQ12" s="2">
        <v>0</v>
      </c>
      <c r="ER12" s="2">
        <v>4</v>
      </c>
      <c r="ES12" s="2">
        <v>0</v>
      </c>
      <c r="ET12" s="2">
        <v>0</v>
      </c>
      <c r="EU12" s="2">
        <v>0</v>
      </c>
      <c r="EV12" s="2">
        <v>0</v>
      </c>
      <c r="EW12" s="2">
        <v>4</v>
      </c>
      <c r="EX12" s="2">
        <v>0</v>
      </c>
      <c r="EY12" s="2">
        <v>0</v>
      </c>
      <c r="EZ12" s="2">
        <v>0</v>
      </c>
      <c r="FA12" s="2">
        <v>46</v>
      </c>
      <c r="FB12" s="2">
        <v>0</v>
      </c>
      <c r="FC12" s="2">
        <v>2</v>
      </c>
      <c r="FD12" s="2">
        <v>0</v>
      </c>
      <c r="FE12" s="2">
        <v>11</v>
      </c>
      <c r="FF12" s="2">
        <v>29</v>
      </c>
      <c r="FG12" s="2">
        <v>4</v>
      </c>
      <c r="FH12" s="2">
        <v>0</v>
      </c>
      <c r="FI12" s="2">
        <v>0</v>
      </c>
      <c r="FJ12" s="2">
        <v>30</v>
      </c>
      <c r="FK12" s="2">
        <v>0</v>
      </c>
      <c r="FL12" s="2">
        <v>2</v>
      </c>
      <c r="FM12" s="2">
        <v>0</v>
      </c>
      <c r="FN12" s="2">
        <v>7</v>
      </c>
      <c r="FO12" s="2">
        <v>19</v>
      </c>
      <c r="FP12" s="2">
        <v>2</v>
      </c>
      <c r="FQ12" s="2">
        <v>0</v>
      </c>
      <c r="FR12" s="2">
        <v>0</v>
      </c>
      <c r="FS12" s="2">
        <v>16</v>
      </c>
      <c r="FT12" s="2">
        <v>0</v>
      </c>
      <c r="FU12" s="2">
        <v>0</v>
      </c>
      <c r="FV12" s="2">
        <v>0</v>
      </c>
      <c r="FW12" s="2">
        <v>4</v>
      </c>
      <c r="FX12" s="2">
        <v>10</v>
      </c>
      <c r="FY12" s="2">
        <v>2</v>
      </c>
      <c r="FZ12" s="2">
        <v>0</v>
      </c>
      <c r="GA12" s="2">
        <v>0</v>
      </c>
      <c r="GB12" s="3">
        <v>265</v>
      </c>
      <c r="GC12" s="3">
        <v>2</v>
      </c>
      <c r="GD12" s="3">
        <v>2</v>
      </c>
      <c r="GE12" s="3">
        <v>0</v>
      </c>
      <c r="GF12" s="3">
        <v>22</v>
      </c>
      <c r="GG12" s="3">
        <v>34</v>
      </c>
      <c r="GH12" s="3">
        <v>205</v>
      </c>
      <c r="GI12" s="3">
        <v>0</v>
      </c>
      <c r="GJ12" s="3">
        <v>10</v>
      </c>
      <c r="GK12" s="3">
        <v>110</v>
      </c>
      <c r="GL12" s="3">
        <v>0</v>
      </c>
      <c r="GM12" s="3">
        <v>2</v>
      </c>
      <c r="GN12" s="3">
        <v>0</v>
      </c>
      <c r="GO12" s="3">
        <v>8</v>
      </c>
      <c r="GP12" s="3">
        <v>89</v>
      </c>
      <c r="GQ12" s="3">
        <v>11</v>
      </c>
      <c r="GR12" s="3">
        <v>0</v>
      </c>
      <c r="GS12" s="3">
        <v>5</v>
      </c>
      <c r="GT12" s="3">
        <v>155</v>
      </c>
      <c r="GU12" s="3">
        <v>2</v>
      </c>
      <c r="GV12" s="3">
        <v>0</v>
      </c>
      <c r="GW12" s="3">
        <v>0</v>
      </c>
      <c r="GX12" s="3">
        <v>14</v>
      </c>
      <c r="GY12" s="3">
        <v>116</v>
      </c>
      <c r="GZ12" s="3">
        <v>23</v>
      </c>
      <c r="HA12" s="3">
        <v>0</v>
      </c>
      <c r="HB12" s="3">
        <v>5</v>
      </c>
      <c r="HC12" s="3">
        <v>11</v>
      </c>
      <c r="HD12" s="1"/>
      <c r="HE12" s="1"/>
      <c r="HF12" s="1"/>
      <c r="HG12" s="1"/>
      <c r="HH12" s="1"/>
      <c r="HI12" s="3">
        <v>11</v>
      </c>
      <c r="HJ12" s="1"/>
      <c r="HK12" s="1"/>
      <c r="HL12" s="3">
        <v>4</v>
      </c>
      <c r="HM12" s="1"/>
      <c r="HN12" s="1"/>
      <c r="HO12" s="1"/>
      <c r="HP12" s="1"/>
      <c r="HQ12" s="1"/>
      <c r="HR12" s="3">
        <v>4</v>
      </c>
      <c r="HS12" s="1"/>
      <c r="HT12" s="1"/>
      <c r="HU12" s="3">
        <v>7</v>
      </c>
      <c r="HV12" s="1"/>
      <c r="HW12" s="1"/>
      <c r="HX12" s="1"/>
      <c r="HY12" s="1"/>
      <c r="HZ12" s="1"/>
      <c r="IA12" s="3">
        <v>7</v>
      </c>
      <c r="IB12" s="1"/>
      <c r="IC12" s="1"/>
      <c r="ID12" s="3">
        <v>254</v>
      </c>
      <c r="IE12" s="1"/>
      <c r="IF12" s="1"/>
      <c r="IG12" s="1"/>
      <c r="IH12" s="1"/>
      <c r="II12" s="3">
        <v>194</v>
      </c>
      <c r="IJ12" s="1"/>
      <c r="IK12" s="1"/>
      <c r="IL12" s="1"/>
      <c r="IM12" s="3">
        <v>106</v>
      </c>
      <c r="IN12" s="1"/>
      <c r="IO12" s="1"/>
      <c r="IP12" s="1"/>
      <c r="IQ12" s="1"/>
      <c r="IR12" s="3">
        <v>85</v>
      </c>
      <c r="IS12" s="1"/>
      <c r="IT12" s="1"/>
      <c r="IU12" s="1"/>
      <c r="IV12" s="3">
        <v>148</v>
      </c>
      <c r="IW12" s="1"/>
      <c r="IX12" s="1"/>
      <c r="IY12" s="1"/>
      <c r="IZ12" s="1"/>
      <c r="JA12" s="3">
        <v>109</v>
      </c>
      <c r="JB12" s="1"/>
      <c r="JC12" s="1"/>
      <c r="JD12" s="1"/>
      <c r="JE12" s="12">
        <v>7.5471698113207496E-3</v>
      </c>
      <c r="JF12" s="12">
        <v>7.5471698113207496E-3</v>
      </c>
      <c r="JG12" s="12">
        <v>0</v>
      </c>
      <c r="JH12" s="12">
        <v>8.3018867924528297E-2</v>
      </c>
      <c r="JI12" s="12">
        <v>0.77358490566037741</v>
      </c>
      <c r="JJ12" s="12">
        <v>0.12830188679245283</v>
      </c>
      <c r="JK12" s="12">
        <v>3.7735849056603772E-2</v>
      </c>
      <c r="JL12" s="12">
        <v>4.1509433962264149E-2</v>
      </c>
      <c r="JM12" s="12">
        <v>0.41509433962264153</v>
      </c>
      <c r="JN12" s="12">
        <v>0.58490566037735847</v>
      </c>
    </row>
    <row r="13" spans="1:274" x14ac:dyDescent="0.25">
      <c r="A13" s="3">
        <v>40032102155</v>
      </c>
      <c r="B13" t="s">
        <v>261</v>
      </c>
      <c r="C13" t="s">
        <v>294</v>
      </c>
      <c r="D13" t="s">
        <v>295</v>
      </c>
      <c r="E13" s="2">
        <v>20.645161290322584</v>
      </c>
      <c r="F13" s="2">
        <v>-19.35483870967742</v>
      </c>
      <c r="G13" s="2">
        <v>-19.35483870967742</v>
      </c>
      <c r="H13" s="1"/>
      <c r="I13" s="2">
        <v>3.7837837837837842</v>
      </c>
      <c r="J13" s="2">
        <v>2.0666666666666669</v>
      </c>
      <c r="K13" s="2">
        <v>0</v>
      </c>
      <c r="L13" s="2">
        <v>0</v>
      </c>
      <c r="M13" s="2">
        <v>0</v>
      </c>
      <c r="N13" s="2">
        <v>1.2333333333333334</v>
      </c>
      <c r="O13" s="12">
        <v>0.2857142857142857</v>
      </c>
      <c r="P13" s="12">
        <v>0</v>
      </c>
      <c r="Q13" s="12">
        <v>0</v>
      </c>
      <c r="R13" s="12">
        <v>0.42857142857142855</v>
      </c>
      <c r="S13" s="12">
        <v>0</v>
      </c>
      <c r="T13" s="12">
        <v>0.5714285714285714</v>
      </c>
      <c r="U13" s="12">
        <v>0.42857142857142855</v>
      </c>
      <c r="V13" s="13">
        <v>0.18181818181818182</v>
      </c>
      <c r="W13" s="13">
        <v>0</v>
      </c>
      <c r="Z13" s="13">
        <v>0.4</v>
      </c>
      <c r="AA13" s="13">
        <v>0</v>
      </c>
      <c r="AB13" s="13">
        <v>0.19354838709677419</v>
      </c>
      <c r="AC13" s="13">
        <v>1</v>
      </c>
      <c r="AE13" s="13">
        <v>0.2</v>
      </c>
      <c r="AF13" s="13">
        <v>0</v>
      </c>
      <c r="AI13" s="13">
        <v>0.5</v>
      </c>
      <c r="AJ13" s="13">
        <v>0</v>
      </c>
      <c r="AK13" s="13">
        <v>0.2857142857142857</v>
      </c>
      <c r="AL13" s="13">
        <v>0</v>
      </c>
      <c r="AN13" s="13">
        <v>0.16216216216216217</v>
      </c>
      <c r="AO13" s="13">
        <v>0</v>
      </c>
      <c r="AR13" s="13">
        <v>0</v>
      </c>
      <c r="AS13" s="13">
        <v>0</v>
      </c>
      <c r="AT13" s="13">
        <v>0.11764705882352941</v>
      </c>
      <c r="AU13" s="13">
        <v>2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0</v>
      </c>
      <c r="BL13" s="13">
        <v>0</v>
      </c>
      <c r="BM13" s="13">
        <v>0</v>
      </c>
      <c r="BN13" s="13">
        <v>0</v>
      </c>
      <c r="BO13" s="13">
        <v>0</v>
      </c>
      <c r="BP13" s="13">
        <v>0</v>
      </c>
      <c r="BQ13" s="13">
        <v>0</v>
      </c>
      <c r="BR13" s="13">
        <v>0</v>
      </c>
      <c r="BS13" s="13">
        <v>0</v>
      </c>
      <c r="BT13" s="13">
        <v>0</v>
      </c>
      <c r="BU13" s="13">
        <v>0</v>
      </c>
      <c r="BV13" s="13">
        <v>0</v>
      </c>
      <c r="BW13" s="13">
        <v>0</v>
      </c>
      <c r="BY13" s="13">
        <v>0</v>
      </c>
      <c r="BZ13" s="13">
        <v>0</v>
      </c>
      <c r="CA13" s="13">
        <v>0</v>
      </c>
      <c r="CC13" s="13">
        <v>0</v>
      </c>
      <c r="CF13" s="13">
        <v>0</v>
      </c>
      <c r="CH13" s="13">
        <v>0</v>
      </c>
      <c r="CI13" s="13">
        <v>0</v>
      </c>
      <c r="CJ13" s="13">
        <v>0</v>
      </c>
      <c r="CL13" s="13">
        <v>0</v>
      </c>
      <c r="CN13" s="13">
        <v>0</v>
      </c>
      <c r="CO13" s="13">
        <v>0</v>
      </c>
      <c r="CQ13" s="13">
        <v>0</v>
      </c>
      <c r="CR13" s="13">
        <v>0</v>
      </c>
      <c r="CS13" s="13">
        <v>0</v>
      </c>
      <c r="CT13" s="13">
        <v>0</v>
      </c>
      <c r="CU13" s="13">
        <v>0</v>
      </c>
      <c r="CX13" s="13">
        <v>0</v>
      </c>
      <c r="CY13" s="2">
        <v>14</v>
      </c>
      <c r="CZ13" s="2">
        <v>0</v>
      </c>
      <c r="DA13" s="2">
        <v>0</v>
      </c>
      <c r="DB13" s="2">
        <v>0</v>
      </c>
      <c r="DC13" s="2">
        <v>4</v>
      </c>
      <c r="DD13" s="2">
        <v>0</v>
      </c>
      <c r="DE13" s="2">
        <v>6</v>
      </c>
      <c r="DF13" s="2">
        <v>4</v>
      </c>
      <c r="DG13" s="2">
        <v>0</v>
      </c>
      <c r="DH13" s="2">
        <v>8</v>
      </c>
      <c r="DI13" s="2">
        <v>0</v>
      </c>
      <c r="DJ13" s="2">
        <v>0</v>
      </c>
      <c r="DK13" s="2">
        <v>0</v>
      </c>
      <c r="DL13" s="2">
        <v>4</v>
      </c>
      <c r="DM13" s="2">
        <v>0</v>
      </c>
      <c r="DN13" s="2">
        <v>4</v>
      </c>
      <c r="DO13" s="2">
        <v>0</v>
      </c>
      <c r="DP13" s="2">
        <v>0</v>
      </c>
      <c r="DQ13" s="2">
        <v>6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2</v>
      </c>
      <c r="DX13" s="2">
        <v>4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14</v>
      </c>
      <c r="FB13" s="2">
        <v>0</v>
      </c>
      <c r="FC13" s="2">
        <v>0</v>
      </c>
      <c r="FD13" s="2">
        <v>0</v>
      </c>
      <c r="FE13" s="2">
        <v>4</v>
      </c>
      <c r="FF13" s="2">
        <v>0</v>
      </c>
      <c r="FG13" s="2">
        <v>6</v>
      </c>
      <c r="FH13" s="2">
        <v>4</v>
      </c>
      <c r="FI13" s="2">
        <v>0</v>
      </c>
      <c r="FJ13" s="2">
        <v>8</v>
      </c>
      <c r="FK13" s="2">
        <v>0</v>
      </c>
      <c r="FL13" s="2">
        <v>0</v>
      </c>
      <c r="FM13" s="2">
        <v>0</v>
      </c>
      <c r="FN13" s="2">
        <v>4</v>
      </c>
      <c r="FO13" s="2">
        <v>0</v>
      </c>
      <c r="FP13" s="2">
        <v>4</v>
      </c>
      <c r="FQ13" s="2">
        <v>0</v>
      </c>
      <c r="FR13" s="2">
        <v>0</v>
      </c>
      <c r="FS13" s="2">
        <v>6</v>
      </c>
      <c r="FT13" s="2">
        <v>0</v>
      </c>
      <c r="FU13" s="2">
        <v>0</v>
      </c>
      <c r="FV13" s="2">
        <v>0</v>
      </c>
      <c r="FW13" s="2">
        <v>0</v>
      </c>
      <c r="FX13" s="2">
        <v>0</v>
      </c>
      <c r="FY13" s="2">
        <v>2</v>
      </c>
      <c r="FZ13" s="2">
        <v>4</v>
      </c>
      <c r="GA13" s="2">
        <v>0</v>
      </c>
      <c r="GB13" s="3">
        <v>77</v>
      </c>
      <c r="GC13" s="3">
        <v>13</v>
      </c>
      <c r="GD13" s="3">
        <v>0</v>
      </c>
      <c r="GE13" s="3">
        <v>0</v>
      </c>
      <c r="GF13" s="3">
        <v>10</v>
      </c>
      <c r="GG13" s="3">
        <v>31</v>
      </c>
      <c r="GH13" s="3">
        <v>19</v>
      </c>
      <c r="GI13" s="3">
        <v>4</v>
      </c>
      <c r="GJ13" s="3">
        <v>0</v>
      </c>
      <c r="GK13" s="3">
        <v>40</v>
      </c>
      <c r="GL13" s="3">
        <v>5</v>
      </c>
      <c r="GM13" s="3">
        <v>0</v>
      </c>
      <c r="GN13" s="3">
        <v>0</v>
      </c>
      <c r="GO13" s="3">
        <v>8</v>
      </c>
      <c r="GP13" s="3">
        <v>11</v>
      </c>
      <c r="GQ13" s="3">
        <v>14</v>
      </c>
      <c r="GR13" s="3">
        <v>2</v>
      </c>
      <c r="GS13" s="3">
        <v>0</v>
      </c>
      <c r="GT13" s="3">
        <v>37</v>
      </c>
      <c r="GU13" s="3">
        <v>8</v>
      </c>
      <c r="GV13" s="3">
        <v>0</v>
      </c>
      <c r="GW13" s="3">
        <v>0</v>
      </c>
      <c r="GX13" s="3">
        <v>2</v>
      </c>
      <c r="GY13" s="3">
        <v>8</v>
      </c>
      <c r="GZ13" s="3">
        <v>17</v>
      </c>
      <c r="HA13" s="3">
        <v>2</v>
      </c>
      <c r="HB13" s="3">
        <v>0</v>
      </c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2">
        <v>0.16883116883116883</v>
      </c>
      <c r="JF13" s="12">
        <v>0</v>
      </c>
      <c r="JG13" s="12">
        <v>0</v>
      </c>
      <c r="JH13" s="12">
        <v>0.12987012987012986</v>
      </c>
      <c r="JI13" s="12">
        <v>0.24675324675324675</v>
      </c>
      <c r="JJ13" s="12">
        <v>0.40259740259740262</v>
      </c>
      <c r="JK13" s="12">
        <v>0</v>
      </c>
      <c r="JM13" s="12">
        <v>0.51948051948051943</v>
      </c>
      <c r="JN13" s="12">
        <v>0.48051948051948051</v>
      </c>
    </row>
    <row r="14" spans="1:274" x14ac:dyDescent="0.25">
      <c r="A14" s="3">
        <v>40038601894</v>
      </c>
      <c r="B14" t="s">
        <v>261</v>
      </c>
      <c r="C14" t="s">
        <v>342</v>
      </c>
      <c r="D14" t="s">
        <v>342</v>
      </c>
      <c r="E14" s="2">
        <v>9.4827586206896584</v>
      </c>
      <c r="F14" s="2">
        <v>-13.059701492537313</v>
      </c>
      <c r="G14" s="2">
        <v>-3.9473684210526327</v>
      </c>
      <c r="H14" s="2">
        <v>-17.045454545454543</v>
      </c>
      <c r="I14" s="2">
        <v>9.0176492217183473</v>
      </c>
      <c r="J14" s="2">
        <v>1.3793103448275863</v>
      </c>
      <c r="K14" s="2">
        <v>0.47761194029850745</v>
      </c>
      <c r="L14" s="2">
        <v>0.84210526315789469</v>
      </c>
      <c r="M14" s="2">
        <v>0</v>
      </c>
      <c r="N14" s="2">
        <v>1.7783655117693731</v>
      </c>
      <c r="O14" s="12">
        <v>0.33333333333333331</v>
      </c>
      <c r="P14" s="12">
        <v>0.53333333333333333</v>
      </c>
      <c r="Q14" s="12">
        <v>6.6666666666666666E-2</v>
      </c>
      <c r="R14" s="12">
        <v>6.6666666666666666E-2</v>
      </c>
      <c r="S14" s="12">
        <v>0</v>
      </c>
      <c r="T14" s="12">
        <v>0.68333333333333335</v>
      </c>
      <c r="U14" s="12">
        <v>0.31666666666666665</v>
      </c>
      <c r="V14" s="13">
        <v>0.16528925619834711</v>
      </c>
      <c r="W14" s="13">
        <v>0.21052631578947367</v>
      </c>
      <c r="X14" s="13">
        <v>0</v>
      </c>
      <c r="Z14" s="13">
        <v>0.34482758620689657</v>
      </c>
      <c r="AA14" s="13">
        <v>0.11940298507462686</v>
      </c>
      <c r="AB14" s="13">
        <v>0.25</v>
      </c>
      <c r="AD14" s="13">
        <v>0</v>
      </c>
      <c r="AE14" s="13">
        <v>0.20603015075376885</v>
      </c>
      <c r="AF14" s="13">
        <v>0.2857142857142857</v>
      </c>
      <c r="AG14" s="13">
        <v>0</v>
      </c>
      <c r="AI14" s="13">
        <v>0.44827586206896552</v>
      </c>
      <c r="AJ14" s="13">
        <v>0.15068493150684931</v>
      </c>
      <c r="AK14" s="13">
        <v>0.25</v>
      </c>
      <c r="AM14" s="13">
        <v>0</v>
      </c>
      <c r="AN14" s="13">
        <v>0.11585365853658537</v>
      </c>
      <c r="AO14" s="13">
        <v>0</v>
      </c>
      <c r="AR14" s="13">
        <v>0.2413793103448276</v>
      </c>
      <c r="AS14" s="13">
        <v>8.1967213114754092E-2</v>
      </c>
      <c r="AT14" s="13">
        <v>0.25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0</v>
      </c>
      <c r="BL14" s="13">
        <v>0</v>
      </c>
      <c r="BM14" s="13">
        <v>0</v>
      </c>
      <c r="BN14" s="13">
        <v>0</v>
      </c>
      <c r="BO14" s="13">
        <v>0</v>
      </c>
      <c r="BP14" s="13">
        <v>0</v>
      </c>
      <c r="BQ14" s="13">
        <v>0</v>
      </c>
      <c r="BR14" s="13">
        <v>0</v>
      </c>
      <c r="BS14" s="13">
        <v>0</v>
      </c>
      <c r="BT14" s="13">
        <v>0</v>
      </c>
      <c r="BU14" s="13">
        <v>0</v>
      </c>
      <c r="BV14" s="13">
        <v>0</v>
      </c>
      <c r="BW14" s="13">
        <v>0</v>
      </c>
      <c r="BX14" s="13">
        <v>0.17045454545454544</v>
      </c>
      <c r="BZ14" s="13">
        <v>0</v>
      </c>
      <c r="CA14" s="13">
        <v>0</v>
      </c>
      <c r="CC14" s="13">
        <v>0.1245136186770428</v>
      </c>
      <c r="CE14" s="13">
        <v>0</v>
      </c>
      <c r="CF14" s="13">
        <v>0</v>
      </c>
      <c r="CG14" s="13">
        <v>0.21354166666666666</v>
      </c>
      <c r="CI14" s="13">
        <v>0</v>
      </c>
      <c r="CJ14" s="13">
        <v>0</v>
      </c>
      <c r="CL14" s="13">
        <v>0.15827338129496402</v>
      </c>
      <c r="CN14" s="13">
        <v>0</v>
      </c>
      <c r="CO14" s="13">
        <v>0</v>
      </c>
      <c r="CP14" s="13">
        <v>0.11874999999999999</v>
      </c>
      <c r="CQ14" s="13">
        <v>0</v>
      </c>
      <c r="CR14" s="13">
        <v>0</v>
      </c>
      <c r="CS14" s="13">
        <v>0</v>
      </c>
      <c r="CU14" s="13">
        <v>8.4745762711864403E-2</v>
      </c>
      <c r="CW14" s="13">
        <v>0</v>
      </c>
      <c r="CX14" s="13">
        <v>0</v>
      </c>
      <c r="CY14" s="2">
        <v>60</v>
      </c>
      <c r="CZ14" s="2">
        <v>4</v>
      </c>
      <c r="DA14" s="2">
        <v>0</v>
      </c>
      <c r="DB14" s="2">
        <v>0</v>
      </c>
      <c r="DC14" s="2">
        <v>20</v>
      </c>
      <c r="DD14" s="2">
        <v>32</v>
      </c>
      <c r="DE14" s="2">
        <v>4</v>
      </c>
      <c r="DF14" s="2">
        <v>0</v>
      </c>
      <c r="DG14" s="2">
        <v>0</v>
      </c>
      <c r="DH14" s="2">
        <v>41</v>
      </c>
      <c r="DI14" s="2">
        <v>4</v>
      </c>
      <c r="DJ14" s="2">
        <v>0</v>
      </c>
      <c r="DK14" s="2">
        <v>0</v>
      </c>
      <c r="DL14" s="2">
        <v>13</v>
      </c>
      <c r="DM14" s="2">
        <v>22</v>
      </c>
      <c r="DN14" s="2">
        <v>2</v>
      </c>
      <c r="DO14" s="2">
        <v>0</v>
      </c>
      <c r="DP14" s="2">
        <v>0</v>
      </c>
      <c r="DQ14" s="2">
        <v>19</v>
      </c>
      <c r="DR14" s="2">
        <v>0</v>
      </c>
      <c r="DS14" s="2">
        <v>0</v>
      </c>
      <c r="DT14" s="2">
        <v>0</v>
      </c>
      <c r="DU14" s="2">
        <v>7</v>
      </c>
      <c r="DV14" s="2">
        <v>10</v>
      </c>
      <c r="DW14" s="2">
        <v>2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60</v>
      </c>
      <c r="FB14" s="2">
        <v>4</v>
      </c>
      <c r="FC14" s="2">
        <v>0</v>
      </c>
      <c r="FD14" s="2">
        <v>0</v>
      </c>
      <c r="FE14" s="2">
        <v>20</v>
      </c>
      <c r="FF14" s="2">
        <v>32</v>
      </c>
      <c r="FG14" s="2">
        <v>4</v>
      </c>
      <c r="FH14" s="2">
        <v>0</v>
      </c>
      <c r="FI14" s="2">
        <v>0</v>
      </c>
      <c r="FJ14" s="2">
        <v>41</v>
      </c>
      <c r="FK14" s="2">
        <v>4</v>
      </c>
      <c r="FL14" s="2">
        <v>0</v>
      </c>
      <c r="FM14" s="2">
        <v>0</v>
      </c>
      <c r="FN14" s="2">
        <v>13</v>
      </c>
      <c r="FO14" s="2">
        <v>22</v>
      </c>
      <c r="FP14" s="2">
        <v>2</v>
      </c>
      <c r="FQ14" s="2">
        <v>0</v>
      </c>
      <c r="FR14" s="2">
        <v>0</v>
      </c>
      <c r="FS14" s="2">
        <v>19</v>
      </c>
      <c r="FT14" s="2">
        <v>0</v>
      </c>
      <c r="FU14" s="2">
        <v>0</v>
      </c>
      <c r="FV14" s="2">
        <v>0</v>
      </c>
      <c r="FW14" s="2">
        <v>7</v>
      </c>
      <c r="FX14" s="2">
        <v>10</v>
      </c>
      <c r="FY14" s="2">
        <v>2</v>
      </c>
      <c r="FZ14" s="2">
        <v>0</v>
      </c>
      <c r="GA14" s="2">
        <v>0</v>
      </c>
      <c r="GB14" s="3">
        <v>363</v>
      </c>
      <c r="GC14" s="3">
        <v>19</v>
      </c>
      <c r="GD14" s="3">
        <v>2</v>
      </c>
      <c r="GE14" s="3">
        <v>0</v>
      </c>
      <c r="GF14" s="3">
        <v>58</v>
      </c>
      <c r="GG14" s="3">
        <v>16</v>
      </c>
      <c r="GH14" s="3">
        <v>268</v>
      </c>
      <c r="GI14" s="3">
        <v>0</v>
      </c>
      <c r="GJ14" s="3">
        <v>13</v>
      </c>
      <c r="GK14" s="3">
        <v>199</v>
      </c>
      <c r="GL14" s="3">
        <v>14</v>
      </c>
      <c r="GM14" s="3">
        <v>2</v>
      </c>
      <c r="GN14" s="3">
        <v>0</v>
      </c>
      <c r="GO14" s="3">
        <v>29</v>
      </c>
      <c r="GP14" s="3">
        <v>146</v>
      </c>
      <c r="GQ14" s="3">
        <v>8</v>
      </c>
      <c r="GR14" s="3">
        <v>0</v>
      </c>
      <c r="GS14" s="3">
        <v>11</v>
      </c>
      <c r="GT14" s="3">
        <v>164</v>
      </c>
      <c r="GU14" s="3">
        <v>5</v>
      </c>
      <c r="GV14" s="3">
        <v>0</v>
      </c>
      <c r="GW14" s="3">
        <v>0</v>
      </c>
      <c r="GX14" s="3">
        <v>29</v>
      </c>
      <c r="GY14" s="3">
        <v>122</v>
      </c>
      <c r="GZ14" s="3">
        <v>8</v>
      </c>
      <c r="HA14" s="3">
        <v>0</v>
      </c>
      <c r="HB14" s="3">
        <v>2</v>
      </c>
      <c r="HC14" s="3">
        <v>11</v>
      </c>
      <c r="HD14" s="1"/>
      <c r="HE14" s="1"/>
      <c r="HF14" s="1"/>
      <c r="HG14" s="1"/>
      <c r="HH14" s="1"/>
      <c r="HI14" s="3">
        <v>11</v>
      </c>
      <c r="HJ14" s="1"/>
      <c r="HK14" s="1"/>
      <c r="HL14" s="3">
        <v>7</v>
      </c>
      <c r="HM14" s="1"/>
      <c r="HN14" s="1"/>
      <c r="HO14" s="1"/>
      <c r="HP14" s="1"/>
      <c r="HQ14" s="1"/>
      <c r="HR14" s="3">
        <v>7</v>
      </c>
      <c r="HS14" s="1"/>
      <c r="HT14" s="1"/>
      <c r="HU14" s="3">
        <v>4</v>
      </c>
      <c r="HV14" s="1"/>
      <c r="HW14" s="1"/>
      <c r="HX14" s="1"/>
      <c r="HY14" s="1"/>
      <c r="HZ14" s="1"/>
      <c r="IA14" s="3">
        <v>4</v>
      </c>
      <c r="IB14" s="1"/>
      <c r="IC14" s="1"/>
      <c r="ID14" s="3">
        <v>352</v>
      </c>
      <c r="IE14" s="1"/>
      <c r="IF14" s="1"/>
      <c r="IG14" s="1"/>
      <c r="IH14" s="1"/>
      <c r="II14" s="3">
        <v>257</v>
      </c>
      <c r="IJ14" s="1"/>
      <c r="IK14" s="1"/>
      <c r="IL14" s="1"/>
      <c r="IM14" s="3">
        <v>192</v>
      </c>
      <c r="IN14" s="1"/>
      <c r="IO14" s="1"/>
      <c r="IP14" s="1"/>
      <c r="IQ14" s="1"/>
      <c r="IR14" s="3">
        <v>139</v>
      </c>
      <c r="IS14" s="1"/>
      <c r="IT14" s="1"/>
      <c r="IU14" s="1"/>
      <c r="IV14" s="3">
        <v>160</v>
      </c>
      <c r="IW14" s="1"/>
      <c r="IX14" s="1"/>
      <c r="IY14" s="1"/>
      <c r="IZ14" s="1"/>
      <c r="JA14" s="3">
        <v>118</v>
      </c>
      <c r="JB14" s="1"/>
      <c r="JC14" s="1"/>
      <c r="JD14" s="1"/>
      <c r="JE14" s="12">
        <v>5.2341597796143252E-2</v>
      </c>
      <c r="JF14" s="12">
        <v>5.5096418732782397E-3</v>
      </c>
      <c r="JG14" s="12">
        <v>0</v>
      </c>
      <c r="JH14" s="12">
        <v>0.15977961432506887</v>
      </c>
      <c r="JI14" s="12">
        <v>0.73829201101928377</v>
      </c>
      <c r="JJ14" s="12">
        <v>4.4077134986225897E-2</v>
      </c>
      <c r="JK14" s="12">
        <v>3.5812672176308541E-2</v>
      </c>
      <c r="JL14" s="12">
        <v>3.03030303030303E-2</v>
      </c>
      <c r="JM14" s="12">
        <v>0.54820936639118456</v>
      </c>
      <c r="JN14" s="12">
        <v>0.45179063360881544</v>
      </c>
    </row>
    <row r="15" spans="1:274" x14ac:dyDescent="0.25">
      <c r="A15" s="3">
        <v>40013301888</v>
      </c>
      <c r="B15" t="s">
        <v>261</v>
      </c>
      <c r="C15" t="s">
        <v>305</v>
      </c>
      <c r="D15" t="s">
        <v>306</v>
      </c>
      <c r="E15" s="2">
        <v>-16</v>
      </c>
      <c r="F15" s="2">
        <v>7.9999999999999991</v>
      </c>
      <c r="G15" s="2">
        <v>-16</v>
      </c>
      <c r="H15" s="1"/>
      <c r="I15" s="2">
        <v>4.9568965517241379</v>
      </c>
      <c r="J15" s="2">
        <v>0</v>
      </c>
      <c r="K15" s="2">
        <v>1.5</v>
      </c>
      <c r="L15" s="2">
        <v>0</v>
      </c>
      <c r="M15" s="1"/>
      <c r="N15" s="2">
        <v>1.359375</v>
      </c>
      <c r="O15" s="12">
        <v>0</v>
      </c>
      <c r="P15" s="12">
        <v>0.6</v>
      </c>
      <c r="Q15" s="12">
        <v>0</v>
      </c>
      <c r="R15" s="12">
        <v>0.4</v>
      </c>
      <c r="S15" s="12">
        <v>0.2</v>
      </c>
      <c r="T15" s="12">
        <v>0.6</v>
      </c>
      <c r="U15" s="12">
        <v>0.4</v>
      </c>
      <c r="V15" s="13">
        <v>0.16393442622950818</v>
      </c>
      <c r="W15" s="13">
        <v>0</v>
      </c>
      <c r="Z15" s="13">
        <v>0</v>
      </c>
      <c r="AA15" s="13">
        <v>0.24</v>
      </c>
      <c r="AB15" s="13">
        <v>0.16</v>
      </c>
      <c r="AE15" s="13">
        <v>0.1875</v>
      </c>
      <c r="AF15" s="13">
        <v>0</v>
      </c>
      <c r="AI15" s="13">
        <v>0</v>
      </c>
      <c r="AJ15" s="13">
        <v>0.5</v>
      </c>
      <c r="AK15" s="13">
        <v>0.11764705882352941</v>
      </c>
      <c r="AN15" s="13">
        <v>0.13793103448275862</v>
      </c>
      <c r="AO15" s="13">
        <v>0</v>
      </c>
      <c r="AR15" s="13">
        <v>0</v>
      </c>
      <c r="AS15" s="13">
        <v>0.11764705882352941</v>
      </c>
      <c r="AT15" s="13">
        <v>0.25</v>
      </c>
      <c r="AX15" s="13">
        <v>0</v>
      </c>
      <c r="AY15" s="13">
        <v>0</v>
      </c>
      <c r="AZ15" s="13">
        <v>0</v>
      </c>
      <c r="BA15" s="13">
        <v>0</v>
      </c>
      <c r="BC15" s="13">
        <v>0</v>
      </c>
      <c r="BD15" s="13">
        <v>0</v>
      </c>
      <c r="BE15" s="13">
        <v>0</v>
      </c>
      <c r="BG15" s="13">
        <v>0</v>
      </c>
      <c r="BH15" s="13">
        <v>0</v>
      </c>
      <c r="BI15" s="13">
        <v>0</v>
      </c>
      <c r="BJ15" s="13">
        <v>0</v>
      </c>
      <c r="BL15" s="13">
        <v>0</v>
      </c>
      <c r="BM15" s="13">
        <v>0</v>
      </c>
      <c r="BN15" s="13">
        <v>0</v>
      </c>
      <c r="BO15" s="13">
        <v>0</v>
      </c>
      <c r="BP15" s="13">
        <v>0</v>
      </c>
      <c r="BQ15" s="13">
        <v>0</v>
      </c>
      <c r="BR15" s="13">
        <v>0</v>
      </c>
      <c r="BS15" s="13">
        <v>0</v>
      </c>
      <c r="BT15" s="13">
        <v>0</v>
      </c>
      <c r="BU15" s="13">
        <v>0</v>
      </c>
      <c r="BV15" s="13">
        <v>0</v>
      </c>
      <c r="BW15" s="13">
        <v>0</v>
      </c>
      <c r="BY15" s="13">
        <v>0</v>
      </c>
      <c r="BZ15" s="13">
        <v>0</v>
      </c>
      <c r="CA15" s="13">
        <v>0</v>
      </c>
      <c r="CB15" s="13">
        <v>0</v>
      </c>
      <c r="CE15" s="13">
        <v>0</v>
      </c>
      <c r="CF15" s="13">
        <v>0</v>
      </c>
      <c r="CH15" s="13">
        <v>0</v>
      </c>
      <c r="CI15" s="13">
        <v>0</v>
      </c>
      <c r="CJ15" s="13">
        <v>0</v>
      </c>
      <c r="CK15" s="13">
        <v>0</v>
      </c>
      <c r="CN15" s="13">
        <v>0</v>
      </c>
      <c r="CO15" s="13">
        <v>0</v>
      </c>
      <c r="CQ15" s="13">
        <v>0</v>
      </c>
      <c r="CR15" s="13">
        <v>0</v>
      </c>
      <c r="CS15" s="13">
        <v>0</v>
      </c>
      <c r="CT15" s="13">
        <v>0</v>
      </c>
      <c r="CW15" s="13">
        <v>0</v>
      </c>
      <c r="CX15" s="13">
        <v>0</v>
      </c>
      <c r="CY15" s="2">
        <v>10</v>
      </c>
      <c r="CZ15" s="2">
        <v>0</v>
      </c>
      <c r="DA15" s="2">
        <v>0</v>
      </c>
      <c r="DB15" s="2">
        <v>0</v>
      </c>
      <c r="DC15" s="2">
        <v>0</v>
      </c>
      <c r="DD15" s="2">
        <v>6</v>
      </c>
      <c r="DE15" s="2">
        <v>4</v>
      </c>
      <c r="DF15" s="2">
        <v>0</v>
      </c>
      <c r="DG15" s="2">
        <v>0</v>
      </c>
      <c r="DH15" s="2">
        <v>6</v>
      </c>
      <c r="DI15" s="2">
        <v>0</v>
      </c>
      <c r="DJ15" s="2">
        <v>0</v>
      </c>
      <c r="DK15" s="2">
        <v>0</v>
      </c>
      <c r="DL15" s="2">
        <v>0</v>
      </c>
      <c r="DM15" s="2">
        <v>4</v>
      </c>
      <c r="DN15" s="2">
        <v>2</v>
      </c>
      <c r="DO15" s="2">
        <v>0</v>
      </c>
      <c r="DP15" s="2">
        <v>0</v>
      </c>
      <c r="DQ15" s="2">
        <v>4</v>
      </c>
      <c r="DR15" s="2">
        <v>0</v>
      </c>
      <c r="DS15" s="2">
        <v>0</v>
      </c>
      <c r="DT15" s="2">
        <v>0</v>
      </c>
      <c r="DU15" s="2">
        <v>0</v>
      </c>
      <c r="DV15" s="2">
        <v>2</v>
      </c>
      <c r="DW15" s="2">
        <v>2</v>
      </c>
      <c r="DX15" s="2">
        <v>0</v>
      </c>
      <c r="DY15" s="2">
        <v>0</v>
      </c>
      <c r="DZ15" s="2">
        <v>2</v>
      </c>
      <c r="EA15" s="2">
        <v>0</v>
      </c>
      <c r="EB15" s="2">
        <v>0</v>
      </c>
      <c r="EC15" s="2">
        <v>0</v>
      </c>
      <c r="ED15" s="2">
        <v>0</v>
      </c>
      <c r="EE15" s="2">
        <v>2</v>
      </c>
      <c r="EF15" s="2">
        <v>0</v>
      </c>
      <c r="EG15" s="2">
        <v>0</v>
      </c>
      <c r="EH15" s="2">
        <v>0</v>
      </c>
      <c r="EI15" s="2">
        <v>2</v>
      </c>
      <c r="EJ15" s="2">
        <v>0</v>
      </c>
      <c r="EK15" s="2">
        <v>0</v>
      </c>
      <c r="EL15" s="2">
        <v>0</v>
      </c>
      <c r="EM15" s="2">
        <v>0</v>
      </c>
      <c r="EN15" s="2">
        <v>2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8</v>
      </c>
      <c r="FB15" s="2">
        <v>0</v>
      </c>
      <c r="FC15" s="2">
        <v>0</v>
      </c>
      <c r="FD15" s="2">
        <v>0</v>
      </c>
      <c r="FE15" s="2">
        <v>0</v>
      </c>
      <c r="FF15" s="2">
        <v>4</v>
      </c>
      <c r="FG15" s="2">
        <v>4</v>
      </c>
      <c r="FH15" s="2">
        <v>0</v>
      </c>
      <c r="FI15" s="2">
        <v>0</v>
      </c>
      <c r="FJ15" s="2">
        <v>4</v>
      </c>
      <c r="FK15" s="2">
        <v>0</v>
      </c>
      <c r="FL15" s="2">
        <v>0</v>
      </c>
      <c r="FM15" s="2">
        <v>0</v>
      </c>
      <c r="FN15" s="2">
        <v>0</v>
      </c>
      <c r="FO15" s="2">
        <v>2</v>
      </c>
      <c r="FP15" s="2">
        <v>2</v>
      </c>
      <c r="FQ15" s="2">
        <v>0</v>
      </c>
      <c r="FR15" s="2">
        <v>0</v>
      </c>
      <c r="FS15" s="2">
        <v>4</v>
      </c>
      <c r="FT15" s="2">
        <v>0</v>
      </c>
      <c r="FU15" s="2">
        <v>0</v>
      </c>
      <c r="FV15" s="2">
        <v>0</v>
      </c>
      <c r="FW15" s="2">
        <v>0</v>
      </c>
      <c r="FX15" s="2">
        <v>2</v>
      </c>
      <c r="FY15" s="2">
        <v>2</v>
      </c>
      <c r="FZ15" s="2">
        <v>0</v>
      </c>
      <c r="GA15" s="2">
        <v>0</v>
      </c>
      <c r="GB15" s="3">
        <v>61</v>
      </c>
      <c r="GC15" s="3">
        <v>4</v>
      </c>
      <c r="GD15" s="3">
        <v>0</v>
      </c>
      <c r="GE15" s="3">
        <v>0</v>
      </c>
      <c r="GF15" s="3">
        <v>7</v>
      </c>
      <c r="GG15" s="3">
        <v>25</v>
      </c>
      <c r="GH15" s="3">
        <v>25</v>
      </c>
      <c r="GI15" s="3">
        <v>0</v>
      </c>
      <c r="GJ15" s="3">
        <v>0</v>
      </c>
      <c r="GK15" s="3">
        <v>32</v>
      </c>
      <c r="GL15" s="3">
        <v>2</v>
      </c>
      <c r="GM15" s="3">
        <v>0</v>
      </c>
      <c r="GN15" s="3">
        <v>0</v>
      </c>
      <c r="GO15" s="3">
        <v>5</v>
      </c>
      <c r="GP15" s="3">
        <v>8</v>
      </c>
      <c r="GQ15" s="3">
        <v>17</v>
      </c>
      <c r="GR15" s="3">
        <v>0</v>
      </c>
      <c r="GS15" s="3">
        <v>0</v>
      </c>
      <c r="GT15" s="3">
        <v>29</v>
      </c>
      <c r="GU15" s="3">
        <v>2</v>
      </c>
      <c r="GV15" s="3">
        <v>0</v>
      </c>
      <c r="GW15" s="3">
        <v>0</v>
      </c>
      <c r="GX15" s="3">
        <v>2</v>
      </c>
      <c r="GY15" s="3">
        <v>17</v>
      </c>
      <c r="GZ15" s="3">
        <v>8</v>
      </c>
      <c r="HA15" s="3">
        <v>0</v>
      </c>
      <c r="HB15" s="3">
        <v>0</v>
      </c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2">
        <v>6.5573770491803282E-2</v>
      </c>
      <c r="JF15" s="12">
        <v>0</v>
      </c>
      <c r="JG15" s="12">
        <v>0</v>
      </c>
      <c r="JH15" s="12">
        <v>0.11475409836065574</v>
      </c>
      <c r="JI15" s="12">
        <v>0.4098360655737705</v>
      </c>
      <c r="JJ15" s="12">
        <v>0.4098360655737705</v>
      </c>
      <c r="JK15" s="12">
        <v>0</v>
      </c>
      <c r="JM15" s="12">
        <v>0.52459016393442626</v>
      </c>
      <c r="JN15" s="12">
        <v>0.47540983606557374</v>
      </c>
    </row>
    <row r="16" spans="1:274" x14ac:dyDescent="0.25">
      <c r="A16" s="3">
        <v>40038901737</v>
      </c>
      <c r="B16" t="s">
        <v>261</v>
      </c>
      <c r="C16" t="s">
        <v>373</v>
      </c>
      <c r="D16" t="s">
        <v>373</v>
      </c>
      <c r="E16" s="2">
        <v>28.117647058823525</v>
      </c>
      <c r="F16" s="2">
        <v>-2.9009584664536736</v>
      </c>
      <c r="G16" s="2">
        <v>-16</v>
      </c>
      <c r="H16" s="2">
        <v>-5.6897477187332246</v>
      </c>
      <c r="I16" s="2">
        <v>8.2216905901116419</v>
      </c>
      <c r="J16" s="2">
        <v>2.7573529411764706</v>
      </c>
      <c r="K16" s="2">
        <v>0.81869009584664543</v>
      </c>
      <c r="L16" s="2">
        <v>0</v>
      </c>
      <c r="M16" s="2">
        <v>0.67080745341614911</v>
      </c>
      <c r="N16" s="2">
        <v>1.7139889196675899</v>
      </c>
      <c r="O16" s="12">
        <v>0.234375</v>
      </c>
      <c r="P16" s="12">
        <v>0.640625</v>
      </c>
      <c r="Q16" s="12">
        <v>0</v>
      </c>
      <c r="R16" s="12">
        <v>6.25E-2</v>
      </c>
      <c r="S16" s="12">
        <v>0.125</v>
      </c>
      <c r="T16" s="12">
        <v>0.703125</v>
      </c>
      <c r="U16" s="12">
        <v>0.296875</v>
      </c>
      <c r="V16" s="13">
        <v>0.16284987277353691</v>
      </c>
      <c r="W16" s="13">
        <v>0</v>
      </c>
      <c r="X16" s="13">
        <v>0</v>
      </c>
      <c r="Y16" s="13">
        <v>0</v>
      </c>
      <c r="Z16" s="13">
        <v>0.44117647058823528</v>
      </c>
      <c r="AA16" s="13">
        <v>0.13099041533546327</v>
      </c>
      <c r="AB16" s="13">
        <v>0.16</v>
      </c>
      <c r="AC16" s="13">
        <v>0.4</v>
      </c>
      <c r="AD16" s="13">
        <v>6.097560975609756E-2</v>
      </c>
      <c r="AE16" s="13">
        <v>0.19736842105263158</v>
      </c>
      <c r="AF16" s="13">
        <v>0</v>
      </c>
      <c r="AG16" s="13">
        <v>0</v>
      </c>
      <c r="AI16" s="13">
        <v>0.47058823529411764</v>
      </c>
      <c r="AJ16" s="13">
        <v>0.17553191489361702</v>
      </c>
      <c r="AK16" s="13">
        <v>0.18181818181818182</v>
      </c>
      <c r="AL16" s="13">
        <v>0.4</v>
      </c>
      <c r="AM16" s="13">
        <v>9.4339622641509441E-2</v>
      </c>
      <c r="AN16" s="13">
        <v>0.11515151515151516</v>
      </c>
      <c r="AO16" s="13">
        <v>0</v>
      </c>
      <c r="AQ16" s="13">
        <v>0</v>
      </c>
      <c r="AR16" s="13">
        <v>0.41176470588235292</v>
      </c>
      <c r="AS16" s="13">
        <v>6.4000000000000001E-2</v>
      </c>
      <c r="AT16" s="13">
        <v>0.14285714285714285</v>
      </c>
      <c r="AU16" s="13">
        <v>0.4</v>
      </c>
      <c r="AV16" s="13">
        <v>0</v>
      </c>
      <c r="AW16" s="13">
        <v>0.11594202898550725</v>
      </c>
      <c r="AX16" s="13">
        <v>0</v>
      </c>
      <c r="AY16" s="13">
        <v>0</v>
      </c>
      <c r="AZ16" s="13">
        <v>0</v>
      </c>
      <c r="BA16" s="13">
        <v>0.36363636363636365</v>
      </c>
      <c r="BB16" s="13">
        <v>4.2553191489361701E-2</v>
      </c>
      <c r="BC16" s="13">
        <v>0.18181818181818182</v>
      </c>
      <c r="BD16" s="13">
        <v>0</v>
      </c>
      <c r="BE16" s="13">
        <v>0</v>
      </c>
      <c r="BF16" s="13">
        <v>0.33333333333333331</v>
      </c>
      <c r="BG16" s="13">
        <v>0</v>
      </c>
      <c r="BH16" s="13">
        <v>0</v>
      </c>
      <c r="BI16" s="13">
        <v>0</v>
      </c>
      <c r="BJ16" s="13">
        <v>0.5714285714285714</v>
      </c>
      <c r="BK16" s="13">
        <v>0.2</v>
      </c>
      <c r="BL16" s="13">
        <v>0.2857142857142857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0</v>
      </c>
      <c r="BX16" s="13">
        <v>0.1728395061728395</v>
      </c>
      <c r="BY16" s="13">
        <v>0</v>
      </c>
      <c r="BZ16" s="13">
        <v>0</v>
      </c>
      <c r="CA16" s="13">
        <v>0</v>
      </c>
      <c r="CB16" s="13">
        <v>0.47826086956521741</v>
      </c>
      <c r="CC16" s="13">
        <v>0.14661654135338345</v>
      </c>
      <c r="CD16" s="13">
        <v>0.14285714285714285</v>
      </c>
      <c r="CG16" s="13">
        <v>0.18137254901960784</v>
      </c>
      <c r="CH16" s="13">
        <v>0</v>
      </c>
      <c r="CI16" s="13">
        <v>0</v>
      </c>
      <c r="CJ16" s="13">
        <v>0</v>
      </c>
      <c r="CK16" s="13">
        <v>0.4</v>
      </c>
      <c r="CL16" s="13">
        <v>0.17415730337078653</v>
      </c>
      <c r="CM16" s="13">
        <v>0</v>
      </c>
      <c r="CP16" s="13">
        <v>0.15833333333333333</v>
      </c>
      <c r="CQ16" s="13">
        <v>0</v>
      </c>
      <c r="CR16" s="13">
        <v>0</v>
      </c>
      <c r="CS16" s="13">
        <v>0</v>
      </c>
      <c r="CT16" s="13">
        <v>0.53846153846153844</v>
      </c>
      <c r="CU16" s="13">
        <v>9.0909090909090912E-2</v>
      </c>
      <c r="CV16" s="13">
        <v>0.2</v>
      </c>
      <c r="CX16" s="13">
        <v>0</v>
      </c>
      <c r="CY16" s="2">
        <v>64</v>
      </c>
      <c r="CZ16" s="2">
        <v>0</v>
      </c>
      <c r="DA16" s="2">
        <v>0</v>
      </c>
      <c r="DB16" s="2">
        <v>0</v>
      </c>
      <c r="DC16" s="2">
        <v>15</v>
      </c>
      <c r="DD16" s="2">
        <v>41</v>
      </c>
      <c r="DE16" s="2">
        <v>4</v>
      </c>
      <c r="DF16" s="2">
        <v>4</v>
      </c>
      <c r="DG16" s="2">
        <v>5</v>
      </c>
      <c r="DH16" s="2">
        <v>45</v>
      </c>
      <c r="DI16" s="2">
        <v>0</v>
      </c>
      <c r="DJ16" s="2">
        <v>0</v>
      </c>
      <c r="DK16" s="2">
        <v>0</v>
      </c>
      <c r="DL16" s="2">
        <v>8</v>
      </c>
      <c r="DM16" s="2">
        <v>33</v>
      </c>
      <c r="DN16" s="2">
        <v>2</v>
      </c>
      <c r="DO16" s="2">
        <v>2</v>
      </c>
      <c r="DP16" s="2">
        <v>5</v>
      </c>
      <c r="DQ16" s="2">
        <v>19</v>
      </c>
      <c r="DR16" s="2">
        <v>0</v>
      </c>
      <c r="DS16" s="2">
        <v>0</v>
      </c>
      <c r="DT16" s="2">
        <v>0</v>
      </c>
      <c r="DU16" s="2">
        <v>7</v>
      </c>
      <c r="DV16" s="2">
        <v>8</v>
      </c>
      <c r="DW16" s="2">
        <v>2</v>
      </c>
      <c r="DX16" s="2">
        <v>2</v>
      </c>
      <c r="DY16" s="2">
        <v>0</v>
      </c>
      <c r="DZ16" s="2">
        <v>8</v>
      </c>
      <c r="EA16" s="2">
        <v>0</v>
      </c>
      <c r="EB16" s="2">
        <v>0</v>
      </c>
      <c r="EC16" s="2">
        <v>0</v>
      </c>
      <c r="ED16" s="2">
        <v>4</v>
      </c>
      <c r="EE16" s="2">
        <v>2</v>
      </c>
      <c r="EF16" s="2">
        <v>2</v>
      </c>
      <c r="EG16" s="2">
        <v>0</v>
      </c>
      <c r="EH16" s="2">
        <v>0</v>
      </c>
      <c r="EI16" s="2">
        <v>8</v>
      </c>
      <c r="EJ16" s="2">
        <v>0</v>
      </c>
      <c r="EK16" s="2">
        <v>0</v>
      </c>
      <c r="EL16" s="2">
        <v>0</v>
      </c>
      <c r="EM16" s="2">
        <v>4</v>
      </c>
      <c r="EN16" s="2">
        <v>2</v>
      </c>
      <c r="EO16" s="2">
        <v>2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56</v>
      </c>
      <c r="FB16" s="2">
        <v>0</v>
      </c>
      <c r="FC16" s="2">
        <v>0</v>
      </c>
      <c r="FD16" s="2">
        <v>0</v>
      </c>
      <c r="FE16" s="2">
        <v>11</v>
      </c>
      <c r="FF16" s="2">
        <v>39</v>
      </c>
      <c r="FG16" s="2">
        <v>2</v>
      </c>
      <c r="FH16" s="2">
        <v>4</v>
      </c>
      <c r="FI16" s="2">
        <v>5</v>
      </c>
      <c r="FJ16" s="2">
        <v>37</v>
      </c>
      <c r="FK16" s="2">
        <v>0</v>
      </c>
      <c r="FL16" s="2">
        <v>0</v>
      </c>
      <c r="FM16" s="2">
        <v>0</v>
      </c>
      <c r="FN16" s="2">
        <v>4</v>
      </c>
      <c r="FO16" s="2">
        <v>31</v>
      </c>
      <c r="FP16" s="2">
        <v>0</v>
      </c>
      <c r="FQ16" s="2">
        <v>2</v>
      </c>
      <c r="FR16" s="2">
        <v>5</v>
      </c>
      <c r="FS16" s="2">
        <v>19</v>
      </c>
      <c r="FT16" s="2">
        <v>0</v>
      </c>
      <c r="FU16" s="2">
        <v>0</v>
      </c>
      <c r="FV16" s="2">
        <v>0</v>
      </c>
      <c r="FW16" s="2">
        <v>7</v>
      </c>
      <c r="FX16" s="2">
        <v>8</v>
      </c>
      <c r="FY16" s="2">
        <v>2</v>
      </c>
      <c r="FZ16" s="2">
        <v>2</v>
      </c>
      <c r="GA16" s="2">
        <v>0</v>
      </c>
      <c r="GB16" s="3">
        <v>393</v>
      </c>
      <c r="GC16" s="3">
        <v>4</v>
      </c>
      <c r="GD16" s="3">
        <v>5</v>
      </c>
      <c r="GE16" s="3">
        <v>2</v>
      </c>
      <c r="GF16" s="3">
        <v>34</v>
      </c>
      <c r="GG16" s="3">
        <v>25</v>
      </c>
      <c r="GH16" s="3">
        <v>313</v>
      </c>
      <c r="GI16" s="3">
        <v>10</v>
      </c>
      <c r="GJ16" s="3">
        <v>82</v>
      </c>
      <c r="GK16" s="3">
        <v>228</v>
      </c>
      <c r="GL16" s="3">
        <v>2</v>
      </c>
      <c r="GM16" s="3">
        <v>5</v>
      </c>
      <c r="GN16" s="3">
        <v>0</v>
      </c>
      <c r="GO16" s="3">
        <v>17</v>
      </c>
      <c r="GP16" s="3">
        <v>188</v>
      </c>
      <c r="GQ16" s="3">
        <v>11</v>
      </c>
      <c r="GR16" s="3">
        <v>5</v>
      </c>
      <c r="GS16" s="3">
        <v>53</v>
      </c>
      <c r="GT16" s="3">
        <v>165</v>
      </c>
      <c r="GU16" s="3">
        <v>2</v>
      </c>
      <c r="GV16" s="3">
        <v>0</v>
      </c>
      <c r="GW16" s="3">
        <v>2</v>
      </c>
      <c r="GX16" s="3">
        <v>17</v>
      </c>
      <c r="GY16" s="3">
        <v>125</v>
      </c>
      <c r="GZ16" s="3">
        <v>14</v>
      </c>
      <c r="HA16" s="3">
        <v>5</v>
      </c>
      <c r="HB16" s="3">
        <v>29</v>
      </c>
      <c r="HC16" s="3">
        <v>69</v>
      </c>
      <c r="HD16" s="1"/>
      <c r="HE16" s="1"/>
      <c r="HF16" s="1"/>
      <c r="HG16" s="3">
        <v>11</v>
      </c>
      <c r="HH16" s="3">
        <v>11</v>
      </c>
      <c r="HI16" s="3">
        <v>47</v>
      </c>
      <c r="HJ16" s="1"/>
      <c r="HK16" s="1"/>
      <c r="HL16" s="3">
        <v>24</v>
      </c>
      <c r="HM16" s="1"/>
      <c r="HN16" s="1"/>
      <c r="HO16" s="1"/>
      <c r="HP16" s="3">
        <v>7</v>
      </c>
      <c r="HQ16" s="3">
        <v>7</v>
      </c>
      <c r="HR16" s="3">
        <v>10</v>
      </c>
      <c r="HS16" s="1"/>
      <c r="HT16" s="1"/>
      <c r="HU16" s="3">
        <v>45</v>
      </c>
      <c r="HV16" s="1"/>
      <c r="HW16" s="1"/>
      <c r="HX16" s="1"/>
      <c r="HY16" s="3">
        <v>4</v>
      </c>
      <c r="HZ16" s="3">
        <v>4</v>
      </c>
      <c r="IA16" s="3">
        <v>37</v>
      </c>
      <c r="IB16" s="1"/>
      <c r="IC16" s="1"/>
      <c r="ID16" s="3">
        <v>324</v>
      </c>
      <c r="IE16" s="1"/>
      <c r="IF16" s="1"/>
      <c r="IG16" s="1"/>
      <c r="IH16" s="3">
        <v>23</v>
      </c>
      <c r="II16" s="3">
        <v>266</v>
      </c>
      <c r="IJ16" s="3">
        <v>14</v>
      </c>
      <c r="IK16" s="1"/>
      <c r="IL16" s="1"/>
      <c r="IM16" s="3">
        <v>204</v>
      </c>
      <c r="IN16" s="1"/>
      <c r="IO16" s="1"/>
      <c r="IP16" s="1"/>
      <c r="IQ16" s="3">
        <v>10</v>
      </c>
      <c r="IR16" s="3">
        <v>178</v>
      </c>
      <c r="IS16" s="3">
        <v>4</v>
      </c>
      <c r="IT16" s="1"/>
      <c r="IU16" s="1"/>
      <c r="IV16" s="3">
        <v>120</v>
      </c>
      <c r="IW16" s="1"/>
      <c r="IX16" s="1"/>
      <c r="IY16" s="1"/>
      <c r="IZ16" s="3">
        <v>13</v>
      </c>
      <c r="JA16" s="3">
        <v>88</v>
      </c>
      <c r="JB16" s="3">
        <v>10</v>
      </c>
      <c r="JC16" s="1"/>
      <c r="JD16" s="1"/>
      <c r="JE16" s="12">
        <v>1.017811704834606E-2</v>
      </c>
      <c r="JF16" s="12">
        <v>1.2722646310432569E-2</v>
      </c>
      <c r="JG16" s="12">
        <v>5.0890585241730301E-3</v>
      </c>
      <c r="JH16" s="12">
        <v>8.6513994910941472E-2</v>
      </c>
      <c r="JI16" s="12">
        <v>0.79643765903307884</v>
      </c>
      <c r="JJ16" s="12">
        <v>6.3613231552162849E-2</v>
      </c>
      <c r="JK16" s="12">
        <v>0.20865139949109415</v>
      </c>
      <c r="JL16" s="12">
        <v>0.17557251908396945</v>
      </c>
      <c r="JM16" s="12">
        <v>0.58015267175572516</v>
      </c>
      <c r="JN16" s="12">
        <v>0.41984732824427479</v>
      </c>
    </row>
    <row r="17" spans="1:274" x14ac:dyDescent="0.25">
      <c r="A17" s="3">
        <v>40035501734</v>
      </c>
      <c r="B17" t="s">
        <v>261</v>
      </c>
      <c r="C17" t="s">
        <v>363</v>
      </c>
      <c r="D17" t="s">
        <v>364</v>
      </c>
      <c r="E17" s="2">
        <v>18.06451612903226</v>
      </c>
      <c r="F17" s="2">
        <v>-26.858316221765914</v>
      </c>
      <c r="G17" s="2">
        <v>-40</v>
      </c>
      <c r="H17" s="2">
        <v>25.847123719464143</v>
      </c>
      <c r="I17" s="2">
        <v>4.7673469387755105</v>
      </c>
      <c r="J17" s="2">
        <v>1.4516129032258065</v>
      </c>
      <c r="K17" s="2">
        <v>0.32854209445585214</v>
      </c>
      <c r="L17" s="2">
        <v>0</v>
      </c>
      <c r="M17" s="2">
        <v>2.7354497354497354</v>
      </c>
      <c r="N17" s="2">
        <v>1.3505402160864346</v>
      </c>
      <c r="O17" s="12">
        <v>0.20454545454545456</v>
      </c>
      <c r="P17" s="12">
        <v>0.72727272727272729</v>
      </c>
      <c r="Q17" s="12">
        <v>0</v>
      </c>
      <c r="R17" s="12">
        <v>4.5454545454545463E-2</v>
      </c>
      <c r="S17" s="12">
        <v>0.125</v>
      </c>
      <c r="T17" s="12">
        <v>0.61363636363636365</v>
      </c>
      <c r="U17" s="12">
        <v>0.38636363636363635</v>
      </c>
      <c r="V17" s="13">
        <v>0.16176470588235295</v>
      </c>
      <c r="W17" s="13">
        <v>0</v>
      </c>
      <c r="X17" s="13">
        <v>0</v>
      </c>
      <c r="Z17" s="13">
        <v>0.58064516129032262</v>
      </c>
      <c r="AA17" s="13">
        <v>0.13141683778234087</v>
      </c>
      <c r="AB17" s="13">
        <v>0.4</v>
      </c>
      <c r="AC17" s="13">
        <v>0.2857142857142857</v>
      </c>
      <c r="AD17" s="13">
        <v>0</v>
      </c>
      <c r="AE17" s="13">
        <v>0.18367346938775511</v>
      </c>
      <c r="AF17" s="13">
        <v>0</v>
      </c>
      <c r="AG17" s="13">
        <v>0</v>
      </c>
      <c r="AI17" s="13">
        <v>0.3</v>
      </c>
      <c r="AJ17" s="13">
        <v>0.18250950570342206</v>
      </c>
      <c r="AK17" s="13">
        <v>0</v>
      </c>
      <c r="AL17" s="13">
        <v>0</v>
      </c>
      <c r="AM17" s="13">
        <v>0</v>
      </c>
      <c r="AN17" s="13">
        <v>0.13600000000000001</v>
      </c>
      <c r="AO17" s="13">
        <v>0</v>
      </c>
      <c r="AR17" s="13">
        <v>1.0909090909090908</v>
      </c>
      <c r="AS17" s="13">
        <v>7.1428571428571425E-2</v>
      </c>
      <c r="AT17" s="13">
        <v>0.8</v>
      </c>
      <c r="AU17" s="13">
        <v>0.4</v>
      </c>
      <c r="AV17" s="13">
        <v>0</v>
      </c>
      <c r="AW17" s="13">
        <v>0.40740740740740738</v>
      </c>
      <c r="AX17" s="13">
        <v>0</v>
      </c>
      <c r="AY17" s="13">
        <v>0</v>
      </c>
      <c r="AZ17" s="13">
        <v>0</v>
      </c>
      <c r="BB17" s="13">
        <v>0.21739130434782608</v>
      </c>
      <c r="BC17" s="13">
        <v>0</v>
      </c>
      <c r="BD17" s="13">
        <v>0</v>
      </c>
      <c r="BE17" s="13">
        <v>0</v>
      </c>
      <c r="BF17" s="13">
        <v>0.41176470588235292</v>
      </c>
      <c r="BG17" s="13">
        <v>0</v>
      </c>
      <c r="BH17" s="13">
        <v>0</v>
      </c>
      <c r="BI17" s="13">
        <v>0</v>
      </c>
      <c r="BJ17" s="13">
        <v>0.5</v>
      </c>
      <c r="BK17" s="13">
        <v>0.38461538461538464</v>
      </c>
      <c r="BL17" s="13">
        <v>0</v>
      </c>
      <c r="BM17" s="13">
        <v>0</v>
      </c>
      <c r="BN17" s="13">
        <v>0</v>
      </c>
      <c r="BO17" s="13">
        <v>0.4</v>
      </c>
      <c r="BP17" s="13">
        <v>0</v>
      </c>
      <c r="BQ17" s="13">
        <v>0</v>
      </c>
      <c r="BR17" s="13">
        <v>0</v>
      </c>
      <c r="BT17" s="13">
        <v>0</v>
      </c>
      <c r="BU17" s="13">
        <v>0</v>
      </c>
      <c r="BV17" s="13">
        <v>0</v>
      </c>
      <c r="BW17" s="13">
        <v>0</v>
      </c>
      <c r="BX17" s="13">
        <v>0.14893617021276595</v>
      </c>
      <c r="BY17" s="13">
        <v>0</v>
      </c>
      <c r="BZ17" s="13">
        <v>0</v>
      </c>
      <c r="CA17" s="13">
        <v>0</v>
      </c>
      <c r="CC17" s="13">
        <v>0.12715517241379309</v>
      </c>
      <c r="CF17" s="13">
        <v>0</v>
      </c>
      <c r="CG17" s="13">
        <v>0.16967509025270758</v>
      </c>
      <c r="CH17" s="13">
        <v>0</v>
      </c>
      <c r="CI17" s="13">
        <v>0</v>
      </c>
      <c r="CJ17" s="13">
        <v>0</v>
      </c>
      <c r="CK17" s="13">
        <v>0.25</v>
      </c>
      <c r="CL17" s="13">
        <v>0.17199999999999999</v>
      </c>
      <c r="CM17" s="13">
        <v>0</v>
      </c>
      <c r="CN17" s="13">
        <v>0</v>
      </c>
      <c r="CO17" s="13">
        <v>0</v>
      </c>
      <c r="CP17" s="13">
        <v>0.125</v>
      </c>
      <c r="CQ17" s="13">
        <v>0</v>
      </c>
      <c r="CR17" s="13">
        <v>0</v>
      </c>
      <c r="CS17" s="13">
        <v>0</v>
      </c>
      <c r="CU17" s="13">
        <v>7.476635514018691E-2</v>
      </c>
      <c r="CX17" s="13">
        <v>0</v>
      </c>
      <c r="CY17" s="2">
        <v>88</v>
      </c>
      <c r="CZ17" s="2">
        <v>0</v>
      </c>
      <c r="DA17" s="2">
        <v>0</v>
      </c>
      <c r="DB17" s="2">
        <v>0</v>
      </c>
      <c r="DC17" s="2">
        <v>18</v>
      </c>
      <c r="DD17" s="2">
        <v>64</v>
      </c>
      <c r="DE17" s="2">
        <v>4</v>
      </c>
      <c r="DF17" s="2">
        <v>2</v>
      </c>
      <c r="DG17" s="2">
        <v>0</v>
      </c>
      <c r="DH17" s="2">
        <v>54</v>
      </c>
      <c r="DI17" s="2">
        <v>0</v>
      </c>
      <c r="DJ17" s="2">
        <v>0</v>
      </c>
      <c r="DK17" s="2">
        <v>0</v>
      </c>
      <c r="DL17" s="2">
        <v>6</v>
      </c>
      <c r="DM17" s="2">
        <v>48</v>
      </c>
      <c r="DN17" s="2">
        <v>0</v>
      </c>
      <c r="DO17" s="2">
        <v>0</v>
      </c>
      <c r="DP17" s="2">
        <v>0</v>
      </c>
      <c r="DQ17" s="2">
        <v>34</v>
      </c>
      <c r="DR17" s="2">
        <v>0</v>
      </c>
      <c r="DS17" s="2">
        <v>0</v>
      </c>
      <c r="DT17" s="2">
        <v>0</v>
      </c>
      <c r="DU17" s="2">
        <v>12</v>
      </c>
      <c r="DV17" s="2">
        <v>16</v>
      </c>
      <c r="DW17" s="2">
        <v>4</v>
      </c>
      <c r="DX17" s="2">
        <v>2</v>
      </c>
      <c r="DY17" s="2">
        <v>0</v>
      </c>
      <c r="DZ17" s="2">
        <v>11</v>
      </c>
      <c r="EA17" s="2">
        <v>0</v>
      </c>
      <c r="EB17" s="2">
        <v>0</v>
      </c>
      <c r="EC17" s="2">
        <v>0</v>
      </c>
      <c r="ED17" s="2">
        <v>6</v>
      </c>
      <c r="EE17" s="2">
        <v>5</v>
      </c>
      <c r="EF17" s="2">
        <v>0</v>
      </c>
      <c r="EG17" s="2">
        <v>0</v>
      </c>
      <c r="EH17" s="2">
        <v>0</v>
      </c>
      <c r="EI17" s="2">
        <v>7</v>
      </c>
      <c r="EJ17" s="2">
        <v>0</v>
      </c>
      <c r="EK17" s="2">
        <v>0</v>
      </c>
      <c r="EL17" s="2">
        <v>0</v>
      </c>
      <c r="EM17" s="2">
        <v>2</v>
      </c>
      <c r="EN17" s="2">
        <v>5</v>
      </c>
      <c r="EO17" s="2">
        <v>0</v>
      </c>
      <c r="EP17" s="2">
        <v>0</v>
      </c>
      <c r="EQ17" s="2">
        <v>0</v>
      </c>
      <c r="ER17" s="2">
        <v>4</v>
      </c>
      <c r="ES17" s="2">
        <v>0</v>
      </c>
      <c r="ET17" s="2">
        <v>0</v>
      </c>
      <c r="EU17" s="2">
        <v>0</v>
      </c>
      <c r="EV17" s="2">
        <v>4</v>
      </c>
      <c r="EW17" s="2">
        <v>0</v>
      </c>
      <c r="EX17" s="2">
        <v>0</v>
      </c>
      <c r="EY17" s="2">
        <v>0</v>
      </c>
      <c r="EZ17" s="2">
        <v>0</v>
      </c>
      <c r="FA17" s="2">
        <v>77</v>
      </c>
      <c r="FB17" s="2">
        <v>0</v>
      </c>
      <c r="FC17" s="2">
        <v>0</v>
      </c>
      <c r="FD17" s="2">
        <v>0</v>
      </c>
      <c r="FE17" s="2">
        <v>12</v>
      </c>
      <c r="FF17" s="2">
        <v>59</v>
      </c>
      <c r="FG17" s="2">
        <v>4</v>
      </c>
      <c r="FH17" s="2">
        <v>2</v>
      </c>
      <c r="FI17" s="2">
        <v>0</v>
      </c>
      <c r="FJ17" s="2">
        <v>47</v>
      </c>
      <c r="FK17" s="2">
        <v>0</v>
      </c>
      <c r="FL17" s="2">
        <v>0</v>
      </c>
      <c r="FM17" s="2">
        <v>0</v>
      </c>
      <c r="FN17" s="2">
        <v>4</v>
      </c>
      <c r="FO17" s="2">
        <v>43</v>
      </c>
      <c r="FP17" s="2">
        <v>0</v>
      </c>
      <c r="FQ17" s="2">
        <v>0</v>
      </c>
      <c r="FR17" s="2">
        <v>0</v>
      </c>
      <c r="FS17" s="2">
        <v>30</v>
      </c>
      <c r="FT17" s="2">
        <v>0</v>
      </c>
      <c r="FU17" s="2">
        <v>0</v>
      </c>
      <c r="FV17" s="2">
        <v>0</v>
      </c>
      <c r="FW17" s="2">
        <v>8</v>
      </c>
      <c r="FX17" s="2">
        <v>16</v>
      </c>
      <c r="FY17" s="2">
        <v>4</v>
      </c>
      <c r="FZ17" s="2">
        <v>2</v>
      </c>
      <c r="GA17" s="2">
        <v>0</v>
      </c>
      <c r="GB17" s="3">
        <v>544</v>
      </c>
      <c r="GC17" s="3">
        <v>7</v>
      </c>
      <c r="GD17" s="3">
        <v>2</v>
      </c>
      <c r="GE17" s="3">
        <v>0</v>
      </c>
      <c r="GF17" s="3">
        <v>31</v>
      </c>
      <c r="GG17" s="3">
        <v>10</v>
      </c>
      <c r="GH17" s="3">
        <v>487</v>
      </c>
      <c r="GI17" s="3">
        <v>7</v>
      </c>
      <c r="GJ17" s="3">
        <v>22</v>
      </c>
      <c r="GK17" s="3">
        <v>294</v>
      </c>
      <c r="GL17" s="3">
        <v>2</v>
      </c>
      <c r="GM17" s="3">
        <v>2</v>
      </c>
      <c r="GN17" s="3">
        <v>0</v>
      </c>
      <c r="GO17" s="3">
        <v>20</v>
      </c>
      <c r="GP17" s="3">
        <v>263</v>
      </c>
      <c r="GQ17" s="3">
        <v>5</v>
      </c>
      <c r="GR17" s="3">
        <v>2</v>
      </c>
      <c r="GS17" s="3">
        <v>11</v>
      </c>
      <c r="GT17" s="3">
        <v>250</v>
      </c>
      <c r="GU17" s="3">
        <v>5</v>
      </c>
      <c r="GV17" s="3">
        <v>0</v>
      </c>
      <c r="GW17" s="3">
        <v>0</v>
      </c>
      <c r="GX17" s="3">
        <v>11</v>
      </c>
      <c r="GY17" s="3">
        <v>224</v>
      </c>
      <c r="GZ17" s="3">
        <v>5</v>
      </c>
      <c r="HA17" s="3">
        <v>5</v>
      </c>
      <c r="HB17" s="3">
        <v>11</v>
      </c>
      <c r="HC17" s="3">
        <v>27</v>
      </c>
      <c r="HD17" s="1"/>
      <c r="HE17" s="1"/>
      <c r="HF17" s="1"/>
      <c r="HG17" s="1"/>
      <c r="HH17" s="1"/>
      <c r="HI17" s="3">
        <v>23</v>
      </c>
      <c r="HJ17" s="1"/>
      <c r="HK17" s="1"/>
      <c r="HL17" s="3">
        <v>17</v>
      </c>
      <c r="HM17" s="1"/>
      <c r="HN17" s="1"/>
      <c r="HO17" s="1"/>
      <c r="HP17" s="3">
        <v>4</v>
      </c>
      <c r="HQ17" s="1"/>
      <c r="HR17" s="3">
        <v>13</v>
      </c>
      <c r="HS17" s="1"/>
      <c r="HT17" s="1"/>
      <c r="HU17" s="3">
        <v>10</v>
      </c>
      <c r="HV17" s="1"/>
      <c r="HW17" s="1"/>
      <c r="HX17" s="1"/>
      <c r="HY17" s="1"/>
      <c r="HZ17" s="1"/>
      <c r="IA17" s="3">
        <v>10</v>
      </c>
      <c r="IB17" s="1"/>
      <c r="IC17" s="1"/>
      <c r="ID17" s="3">
        <v>517</v>
      </c>
      <c r="IE17" s="1"/>
      <c r="IF17" s="1"/>
      <c r="IG17" s="1"/>
      <c r="IH17" s="1"/>
      <c r="II17" s="3">
        <v>464</v>
      </c>
      <c r="IJ17" s="1"/>
      <c r="IK17" s="1"/>
      <c r="IL17" s="1"/>
      <c r="IM17" s="3">
        <v>277</v>
      </c>
      <c r="IN17" s="1"/>
      <c r="IO17" s="1"/>
      <c r="IP17" s="1"/>
      <c r="IQ17" s="3">
        <v>16</v>
      </c>
      <c r="IR17" s="3">
        <v>250</v>
      </c>
      <c r="IS17" s="1"/>
      <c r="IT17" s="1"/>
      <c r="IU17" s="1"/>
      <c r="IV17" s="3">
        <v>240</v>
      </c>
      <c r="IW17" s="1"/>
      <c r="IX17" s="1"/>
      <c r="IY17" s="1"/>
      <c r="IZ17" s="1"/>
      <c r="JA17" s="3">
        <v>214</v>
      </c>
      <c r="JB17" s="1"/>
      <c r="JC17" s="1"/>
      <c r="JD17" s="1"/>
      <c r="JE17" s="12">
        <v>1.2867647058823531E-2</v>
      </c>
      <c r="JF17" s="12">
        <v>3.6764705882352902E-3</v>
      </c>
      <c r="JG17" s="12">
        <v>0</v>
      </c>
      <c r="JH17" s="12">
        <v>5.6985294117647058E-2</v>
      </c>
      <c r="JI17" s="12">
        <v>0.89522058823529416</v>
      </c>
      <c r="JJ17" s="12">
        <v>1.8382352941176471E-2</v>
      </c>
      <c r="JK17" s="12">
        <v>4.0441176470588237E-2</v>
      </c>
      <c r="JL17" s="12">
        <v>4.9632352941176468E-2</v>
      </c>
      <c r="JM17" s="12">
        <v>0.5404411764705882</v>
      </c>
      <c r="JN17" s="12">
        <v>0.45955882352941174</v>
      </c>
    </row>
    <row r="18" spans="1:274" x14ac:dyDescent="0.25">
      <c r="A18" s="3">
        <v>40035201898</v>
      </c>
      <c r="B18" t="s">
        <v>261</v>
      </c>
      <c r="C18" t="s">
        <v>365</v>
      </c>
      <c r="D18" t="s">
        <v>366</v>
      </c>
      <c r="E18" s="2">
        <v>0</v>
      </c>
      <c r="F18" s="2">
        <v>-8.8779641411220354</v>
      </c>
      <c r="G18" s="2">
        <v>-21.428571428571427</v>
      </c>
      <c r="H18" s="2">
        <v>9.6222040370976529</v>
      </c>
      <c r="I18" s="2">
        <v>7.047043264689214</v>
      </c>
      <c r="J18" s="2">
        <v>1</v>
      </c>
      <c r="K18" s="2">
        <v>0.5856950067476383</v>
      </c>
      <c r="L18" s="2">
        <v>0</v>
      </c>
      <c r="M18" s="2">
        <v>1.698169223156853</v>
      </c>
      <c r="N18" s="2">
        <v>1.5901898734177216</v>
      </c>
      <c r="O18" s="12">
        <v>0.27777777777777779</v>
      </c>
      <c r="P18" s="12">
        <v>0.57407407407407407</v>
      </c>
      <c r="Q18" s="12">
        <v>0</v>
      </c>
      <c r="R18" s="12">
        <v>0.1111111111111111</v>
      </c>
      <c r="S18" s="12">
        <v>0.20370370370370369</v>
      </c>
      <c r="T18" s="12">
        <v>0.55555555555555558</v>
      </c>
      <c r="U18" s="12">
        <v>0.44444444444444442</v>
      </c>
      <c r="V18" s="13">
        <v>0.15041782729805014</v>
      </c>
      <c r="W18" s="13">
        <v>0</v>
      </c>
      <c r="X18" s="13">
        <v>0</v>
      </c>
      <c r="Y18" s="13">
        <v>0</v>
      </c>
      <c r="Z18" s="13">
        <v>0.21428571428571427</v>
      </c>
      <c r="AA18" s="13">
        <v>0.12550607287449392</v>
      </c>
      <c r="AB18" s="13">
        <v>0.21428571428571427</v>
      </c>
      <c r="AC18" s="13">
        <v>0.5</v>
      </c>
      <c r="AD18" s="13">
        <v>0</v>
      </c>
      <c r="AE18" s="13">
        <v>0.189873417721519</v>
      </c>
      <c r="AF18" s="13">
        <v>0</v>
      </c>
      <c r="AG18" s="13">
        <v>0</v>
      </c>
      <c r="AH18" s="13">
        <v>0</v>
      </c>
      <c r="AI18" s="13">
        <v>0.3125</v>
      </c>
      <c r="AJ18" s="13">
        <v>0.16822429906542055</v>
      </c>
      <c r="AK18" s="13">
        <v>0.18181818181818182</v>
      </c>
      <c r="AL18" s="13">
        <v>0</v>
      </c>
      <c r="AM18" s="13">
        <v>0</v>
      </c>
      <c r="AN18" s="13">
        <v>0.11940298507462686</v>
      </c>
      <c r="AO18" s="13">
        <v>0</v>
      </c>
      <c r="AQ18" s="13">
        <v>0</v>
      </c>
      <c r="AR18" s="13">
        <v>0.13157894736842105</v>
      </c>
      <c r="AS18" s="13">
        <v>9.285714285714286E-2</v>
      </c>
      <c r="AT18" s="13">
        <v>0.23529411764705882</v>
      </c>
      <c r="AU18" s="13">
        <v>1</v>
      </c>
      <c r="AV18" s="13">
        <v>0</v>
      </c>
      <c r="AW18" s="13">
        <v>0.23404255319148937</v>
      </c>
      <c r="AX18" s="13">
        <v>0</v>
      </c>
      <c r="AY18" s="13">
        <v>0</v>
      </c>
      <c r="AZ18" s="13">
        <v>0</v>
      </c>
      <c r="BA18" s="13">
        <v>0.11764705882352941</v>
      </c>
      <c r="BB18" s="13">
        <v>0.26923076923076922</v>
      </c>
      <c r="BD18" s="13">
        <v>0</v>
      </c>
      <c r="BE18" s="13">
        <v>0</v>
      </c>
      <c r="BF18" s="13">
        <v>0.39130434782608697</v>
      </c>
      <c r="BG18" s="13">
        <v>0</v>
      </c>
      <c r="BH18" s="13">
        <v>0</v>
      </c>
      <c r="BI18" s="13">
        <v>0</v>
      </c>
      <c r="BJ18" s="13">
        <v>0.2857142857142857</v>
      </c>
      <c r="BK18" s="13">
        <v>0.4375</v>
      </c>
      <c r="BL18" s="13">
        <v>0</v>
      </c>
      <c r="BM18" s="13">
        <v>0</v>
      </c>
      <c r="BN18" s="13">
        <v>0</v>
      </c>
      <c r="BO18" s="13">
        <v>8.3333333333333329E-2</v>
      </c>
      <c r="BP18" s="13">
        <v>0</v>
      </c>
      <c r="BQ18" s="13">
        <v>0</v>
      </c>
      <c r="BR18" s="13">
        <v>0</v>
      </c>
      <c r="BS18" s="13">
        <v>0</v>
      </c>
      <c r="BT18" s="13">
        <v>0</v>
      </c>
      <c r="BU18" s="13">
        <v>0.5</v>
      </c>
      <c r="BV18" s="13">
        <v>0</v>
      </c>
      <c r="BW18" s="13">
        <v>0</v>
      </c>
      <c r="BX18" s="13">
        <v>0.13782051282051283</v>
      </c>
      <c r="BY18" s="13">
        <v>0</v>
      </c>
      <c r="BZ18" s="13">
        <v>0</v>
      </c>
      <c r="CA18" s="13">
        <v>0</v>
      </c>
      <c r="CB18" s="13">
        <v>0.24528301886792453</v>
      </c>
      <c r="CC18" s="13">
        <v>0.10859728506787331</v>
      </c>
      <c r="CF18" s="13">
        <v>0</v>
      </c>
      <c r="CG18" s="13">
        <v>0.15555555555555556</v>
      </c>
      <c r="CH18" s="13">
        <v>0</v>
      </c>
      <c r="CI18" s="13">
        <v>0</v>
      </c>
      <c r="CJ18" s="13">
        <v>0</v>
      </c>
      <c r="CK18" s="13">
        <v>0.32</v>
      </c>
      <c r="CL18" s="13">
        <v>0.12087912087912088</v>
      </c>
      <c r="CN18" s="13">
        <v>0</v>
      </c>
      <c r="CO18" s="13">
        <v>0</v>
      </c>
      <c r="CP18" s="13">
        <v>0.12429378531073447</v>
      </c>
      <c r="CQ18" s="13">
        <v>0</v>
      </c>
      <c r="CR18" s="13">
        <v>0</v>
      </c>
      <c r="CS18" s="13">
        <v>0</v>
      </c>
      <c r="CT18" s="13">
        <v>0.17857142857142858</v>
      </c>
      <c r="CU18" s="13">
        <v>0.1</v>
      </c>
      <c r="CV18" s="13">
        <v>0.15384615384615385</v>
      </c>
      <c r="CX18" s="13">
        <v>0</v>
      </c>
      <c r="CY18" s="2">
        <v>54</v>
      </c>
      <c r="CZ18" s="2">
        <v>0</v>
      </c>
      <c r="DA18" s="2">
        <v>0</v>
      </c>
      <c r="DB18" s="2">
        <v>0</v>
      </c>
      <c r="DC18" s="2">
        <v>15</v>
      </c>
      <c r="DD18" s="2">
        <v>31</v>
      </c>
      <c r="DE18" s="2">
        <v>6</v>
      </c>
      <c r="DF18" s="2">
        <v>2</v>
      </c>
      <c r="DG18" s="2">
        <v>0</v>
      </c>
      <c r="DH18" s="2">
        <v>30</v>
      </c>
      <c r="DI18" s="2">
        <v>0</v>
      </c>
      <c r="DJ18" s="2">
        <v>0</v>
      </c>
      <c r="DK18" s="2">
        <v>0</v>
      </c>
      <c r="DL18" s="2">
        <v>10</v>
      </c>
      <c r="DM18" s="2">
        <v>18</v>
      </c>
      <c r="DN18" s="2">
        <v>2</v>
      </c>
      <c r="DO18" s="2">
        <v>0</v>
      </c>
      <c r="DP18" s="2">
        <v>0</v>
      </c>
      <c r="DQ18" s="2">
        <v>24</v>
      </c>
      <c r="DR18" s="2">
        <v>0</v>
      </c>
      <c r="DS18" s="2">
        <v>0</v>
      </c>
      <c r="DT18" s="2">
        <v>0</v>
      </c>
      <c r="DU18" s="2">
        <v>5</v>
      </c>
      <c r="DV18" s="2">
        <v>13</v>
      </c>
      <c r="DW18" s="2">
        <v>4</v>
      </c>
      <c r="DX18" s="2">
        <v>2</v>
      </c>
      <c r="DY18" s="2">
        <v>0</v>
      </c>
      <c r="DZ18" s="2">
        <v>11</v>
      </c>
      <c r="EA18" s="2">
        <v>0</v>
      </c>
      <c r="EB18" s="2">
        <v>0</v>
      </c>
      <c r="EC18" s="2">
        <v>0</v>
      </c>
      <c r="ED18" s="2">
        <v>2</v>
      </c>
      <c r="EE18" s="2">
        <v>7</v>
      </c>
      <c r="EF18" s="2">
        <v>2</v>
      </c>
      <c r="EG18" s="2">
        <v>0</v>
      </c>
      <c r="EH18" s="2">
        <v>0</v>
      </c>
      <c r="EI18" s="2">
        <v>9</v>
      </c>
      <c r="EJ18" s="2">
        <v>0</v>
      </c>
      <c r="EK18" s="2">
        <v>0</v>
      </c>
      <c r="EL18" s="2">
        <v>0</v>
      </c>
      <c r="EM18" s="2">
        <v>2</v>
      </c>
      <c r="EN18" s="2">
        <v>7</v>
      </c>
      <c r="EO18" s="2">
        <v>0</v>
      </c>
      <c r="EP18" s="2">
        <v>0</v>
      </c>
      <c r="EQ18" s="2">
        <v>0</v>
      </c>
      <c r="ER18" s="2">
        <v>2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2</v>
      </c>
      <c r="EY18" s="2">
        <v>0</v>
      </c>
      <c r="EZ18" s="2">
        <v>0</v>
      </c>
      <c r="FA18" s="2">
        <v>43</v>
      </c>
      <c r="FB18" s="2">
        <v>0</v>
      </c>
      <c r="FC18" s="2">
        <v>0</v>
      </c>
      <c r="FD18" s="2">
        <v>0</v>
      </c>
      <c r="FE18" s="2">
        <v>13</v>
      </c>
      <c r="FF18" s="2">
        <v>24</v>
      </c>
      <c r="FG18" s="2">
        <v>4</v>
      </c>
      <c r="FH18" s="2">
        <v>2</v>
      </c>
      <c r="FI18" s="2">
        <v>0</v>
      </c>
      <c r="FJ18" s="2">
        <v>21</v>
      </c>
      <c r="FK18" s="2">
        <v>0</v>
      </c>
      <c r="FL18" s="2">
        <v>0</v>
      </c>
      <c r="FM18" s="2">
        <v>0</v>
      </c>
      <c r="FN18" s="2">
        <v>8</v>
      </c>
      <c r="FO18" s="2">
        <v>11</v>
      </c>
      <c r="FP18" s="2">
        <v>2</v>
      </c>
      <c r="FQ18" s="2">
        <v>0</v>
      </c>
      <c r="FR18" s="2">
        <v>0</v>
      </c>
      <c r="FS18" s="2">
        <v>22</v>
      </c>
      <c r="FT18" s="2">
        <v>0</v>
      </c>
      <c r="FU18" s="2">
        <v>0</v>
      </c>
      <c r="FV18" s="2">
        <v>0</v>
      </c>
      <c r="FW18" s="2">
        <v>5</v>
      </c>
      <c r="FX18" s="2">
        <v>13</v>
      </c>
      <c r="FY18" s="2">
        <v>2</v>
      </c>
      <c r="FZ18" s="2">
        <v>2</v>
      </c>
      <c r="GA18" s="2">
        <v>0</v>
      </c>
      <c r="GB18" s="3">
        <v>359</v>
      </c>
      <c r="GC18" s="3">
        <v>4</v>
      </c>
      <c r="GD18" s="3">
        <v>2</v>
      </c>
      <c r="GE18" s="3">
        <v>4</v>
      </c>
      <c r="GF18" s="3">
        <v>70</v>
      </c>
      <c r="GG18" s="3">
        <v>28</v>
      </c>
      <c r="GH18" s="3">
        <v>247</v>
      </c>
      <c r="GI18" s="3">
        <v>4</v>
      </c>
      <c r="GJ18" s="3">
        <v>7</v>
      </c>
      <c r="GK18" s="3">
        <v>158</v>
      </c>
      <c r="GL18" s="3">
        <v>2</v>
      </c>
      <c r="GM18" s="3">
        <v>2</v>
      </c>
      <c r="GN18" s="3">
        <v>2</v>
      </c>
      <c r="GO18" s="3">
        <v>32</v>
      </c>
      <c r="GP18" s="3">
        <v>107</v>
      </c>
      <c r="GQ18" s="3">
        <v>11</v>
      </c>
      <c r="GR18" s="3">
        <v>2</v>
      </c>
      <c r="GS18" s="3">
        <v>5</v>
      </c>
      <c r="GT18" s="3">
        <v>201</v>
      </c>
      <c r="GU18" s="3">
        <v>2</v>
      </c>
      <c r="GV18" s="3">
        <v>0</v>
      </c>
      <c r="GW18" s="3">
        <v>2</v>
      </c>
      <c r="GX18" s="3">
        <v>38</v>
      </c>
      <c r="GY18" s="3">
        <v>140</v>
      </c>
      <c r="GZ18" s="3">
        <v>17</v>
      </c>
      <c r="HA18" s="3">
        <v>2</v>
      </c>
      <c r="HB18" s="3">
        <v>2</v>
      </c>
      <c r="HC18" s="3">
        <v>47</v>
      </c>
      <c r="HD18" s="1"/>
      <c r="HE18" s="1"/>
      <c r="HF18" s="1"/>
      <c r="HG18" s="3">
        <v>17</v>
      </c>
      <c r="HH18" s="1"/>
      <c r="HI18" s="3">
        <v>26</v>
      </c>
      <c r="HJ18" s="1"/>
      <c r="HK18" s="1"/>
      <c r="HL18" s="3">
        <v>23</v>
      </c>
      <c r="HM18" s="1"/>
      <c r="HN18" s="1"/>
      <c r="HO18" s="1"/>
      <c r="HP18" s="3">
        <v>7</v>
      </c>
      <c r="HQ18" s="1"/>
      <c r="HR18" s="3">
        <v>16</v>
      </c>
      <c r="HS18" s="1"/>
      <c r="HT18" s="1"/>
      <c r="HU18" s="3">
        <v>24</v>
      </c>
      <c r="HV18" s="1"/>
      <c r="HW18" s="1"/>
      <c r="HX18" s="1"/>
      <c r="HY18" s="3">
        <v>10</v>
      </c>
      <c r="HZ18" s="3">
        <v>4</v>
      </c>
      <c r="IA18" s="3">
        <v>10</v>
      </c>
      <c r="IB18" s="1"/>
      <c r="IC18" s="1"/>
      <c r="ID18" s="3">
        <v>312</v>
      </c>
      <c r="IE18" s="1"/>
      <c r="IF18" s="1"/>
      <c r="IG18" s="1"/>
      <c r="IH18" s="3">
        <v>53</v>
      </c>
      <c r="II18" s="3">
        <v>221</v>
      </c>
      <c r="IJ18" s="1"/>
      <c r="IK18" s="1"/>
      <c r="IL18" s="1"/>
      <c r="IM18" s="3">
        <v>135</v>
      </c>
      <c r="IN18" s="1"/>
      <c r="IO18" s="1"/>
      <c r="IP18" s="1"/>
      <c r="IQ18" s="3">
        <v>25</v>
      </c>
      <c r="IR18" s="3">
        <v>91</v>
      </c>
      <c r="IS18" s="1"/>
      <c r="IT18" s="1"/>
      <c r="IU18" s="1"/>
      <c r="IV18" s="3">
        <v>177</v>
      </c>
      <c r="IW18" s="1"/>
      <c r="IX18" s="1"/>
      <c r="IY18" s="1"/>
      <c r="IZ18" s="3">
        <v>28</v>
      </c>
      <c r="JA18" s="3">
        <v>130</v>
      </c>
      <c r="JB18" s="3">
        <v>13</v>
      </c>
      <c r="JC18" s="1"/>
      <c r="JD18" s="1"/>
      <c r="JE18" s="12">
        <v>1.1142061281337051E-2</v>
      </c>
      <c r="JF18" s="12">
        <v>5.5710306406685202E-3</v>
      </c>
      <c r="JG18" s="12">
        <v>1.1142061281337051E-2</v>
      </c>
      <c r="JH18" s="12">
        <v>0.19498607242339833</v>
      </c>
      <c r="JI18" s="12">
        <v>0.68802228412256272</v>
      </c>
      <c r="JJ18" s="12">
        <v>7.7994428969359333E-2</v>
      </c>
      <c r="JK18" s="12">
        <v>1.949860724233983E-2</v>
      </c>
      <c r="JL18" s="12">
        <v>0.1309192200557103</v>
      </c>
      <c r="JM18" s="12">
        <v>0.44011142061281339</v>
      </c>
      <c r="JN18" s="12">
        <v>0.55988857938718661</v>
      </c>
    </row>
    <row r="19" spans="1:274" x14ac:dyDescent="0.25">
      <c r="A19" s="3">
        <v>40039402323</v>
      </c>
      <c r="B19" t="s">
        <v>261</v>
      </c>
      <c r="C19" t="s">
        <v>307</v>
      </c>
      <c r="D19" t="s">
        <v>308</v>
      </c>
      <c r="E19" s="2">
        <v>0</v>
      </c>
      <c r="F19" s="2">
        <v>14.893617021276595</v>
      </c>
      <c r="G19" s="1"/>
      <c r="H19" s="1"/>
      <c r="I19" s="2">
        <v>6.8376068376068382</v>
      </c>
      <c r="J19" s="1"/>
      <c r="K19" s="1"/>
      <c r="L19" s="1"/>
      <c r="M19" s="2">
        <v>0</v>
      </c>
      <c r="N19" s="2">
        <v>1.6153846153846154</v>
      </c>
      <c r="O19" s="12">
        <v>0</v>
      </c>
      <c r="P19" s="12">
        <v>1</v>
      </c>
      <c r="Q19" s="12">
        <v>0</v>
      </c>
      <c r="R19" s="12">
        <v>0</v>
      </c>
      <c r="S19" s="12">
        <v>0</v>
      </c>
      <c r="T19" s="12">
        <v>0.5</v>
      </c>
      <c r="U19" s="12">
        <v>0.5</v>
      </c>
      <c r="V19" s="13">
        <v>0.13725490196078433</v>
      </c>
      <c r="Z19" s="13">
        <v>0</v>
      </c>
      <c r="AA19" s="13">
        <v>0.14893617021276595</v>
      </c>
      <c r="AB19" s="13">
        <v>0</v>
      </c>
      <c r="AD19" s="13">
        <v>0.5</v>
      </c>
      <c r="AE19" s="13">
        <v>0.17948717948717949</v>
      </c>
      <c r="AI19" s="13">
        <v>0</v>
      </c>
      <c r="AJ19" s="13">
        <v>0.2</v>
      </c>
      <c r="AK19" s="13">
        <v>0</v>
      </c>
      <c r="AM19" s="13">
        <v>1</v>
      </c>
      <c r="AN19" s="13">
        <v>0.1111111111111111</v>
      </c>
      <c r="AR19" s="13">
        <v>0</v>
      </c>
      <c r="AS19" s="13">
        <v>0.11864406779661017</v>
      </c>
      <c r="AT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0</v>
      </c>
      <c r="BH19" s="13">
        <v>0</v>
      </c>
      <c r="BI19" s="13">
        <v>0</v>
      </c>
      <c r="BJ19" s="13">
        <v>0</v>
      </c>
      <c r="BK19" s="13">
        <v>0</v>
      </c>
      <c r="BL19" s="13">
        <v>0</v>
      </c>
      <c r="BM19" s="13">
        <v>0</v>
      </c>
      <c r="BN19" s="13">
        <v>0</v>
      </c>
      <c r="BO19" s="13">
        <v>0</v>
      </c>
      <c r="BP19" s="13">
        <v>0</v>
      </c>
      <c r="BQ19" s="13">
        <v>0</v>
      </c>
      <c r="BR19" s="13">
        <v>0</v>
      </c>
      <c r="BS19" s="13">
        <v>0</v>
      </c>
      <c r="BT19" s="13">
        <v>0</v>
      </c>
      <c r="BU19" s="13">
        <v>0</v>
      </c>
      <c r="BV19" s="13">
        <v>0</v>
      </c>
      <c r="BW19" s="13">
        <v>0</v>
      </c>
      <c r="BY19" s="13">
        <v>0</v>
      </c>
      <c r="BZ19" s="13">
        <v>0</v>
      </c>
      <c r="CA19" s="13">
        <v>0</v>
      </c>
      <c r="CB19" s="13">
        <v>0</v>
      </c>
      <c r="CD19" s="13">
        <v>0</v>
      </c>
      <c r="CE19" s="13">
        <v>0</v>
      </c>
      <c r="CH19" s="13">
        <v>0</v>
      </c>
      <c r="CI19" s="13">
        <v>0</v>
      </c>
      <c r="CJ19" s="13">
        <v>0</v>
      </c>
      <c r="CK19" s="13">
        <v>0</v>
      </c>
      <c r="CM19" s="13">
        <v>0</v>
      </c>
      <c r="CN19" s="13">
        <v>0</v>
      </c>
      <c r="CQ19" s="13">
        <v>0</v>
      </c>
      <c r="CR19" s="13">
        <v>0</v>
      </c>
      <c r="CS19" s="13">
        <v>0</v>
      </c>
      <c r="CT19" s="13">
        <v>0</v>
      </c>
      <c r="CV19" s="13">
        <v>0</v>
      </c>
      <c r="CW19" s="13">
        <v>0</v>
      </c>
      <c r="CX19" s="13">
        <v>0</v>
      </c>
      <c r="CY19" s="2">
        <v>14</v>
      </c>
      <c r="CZ19" s="2">
        <v>0</v>
      </c>
      <c r="DA19" s="2">
        <v>0</v>
      </c>
      <c r="DB19" s="2">
        <v>0</v>
      </c>
      <c r="DC19" s="2">
        <v>0</v>
      </c>
      <c r="DD19" s="2">
        <v>14</v>
      </c>
      <c r="DE19" s="2">
        <v>0</v>
      </c>
      <c r="DF19" s="2">
        <v>0</v>
      </c>
      <c r="DG19" s="2">
        <v>2</v>
      </c>
      <c r="DH19" s="2">
        <v>7</v>
      </c>
      <c r="DI19" s="2">
        <v>0</v>
      </c>
      <c r="DJ19" s="2">
        <v>0</v>
      </c>
      <c r="DK19" s="2">
        <v>0</v>
      </c>
      <c r="DL19" s="2">
        <v>0</v>
      </c>
      <c r="DM19" s="2">
        <v>7</v>
      </c>
      <c r="DN19" s="2">
        <v>0</v>
      </c>
      <c r="DO19" s="2">
        <v>0</v>
      </c>
      <c r="DP19" s="2">
        <v>2</v>
      </c>
      <c r="DQ19" s="2">
        <v>7</v>
      </c>
      <c r="DR19" s="2">
        <v>0</v>
      </c>
      <c r="DS19" s="2">
        <v>0</v>
      </c>
      <c r="DT19" s="2">
        <v>0</v>
      </c>
      <c r="DU19" s="2">
        <v>0</v>
      </c>
      <c r="DV19" s="2">
        <v>7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14</v>
      </c>
      <c r="FB19" s="2">
        <v>0</v>
      </c>
      <c r="FC19" s="2">
        <v>0</v>
      </c>
      <c r="FD19" s="2">
        <v>0</v>
      </c>
      <c r="FE19" s="2">
        <v>0</v>
      </c>
      <c r="FF19" s="2">
        <v>14</v>
      </c>
      <c r="FG19" s="2">
        <v>0</v>
      </c>
      <c r="FH19" s="2">
        <v>0</v>
      </c>
      <c r="FI19" s="2">
        <v>2</v>
      </c>
      <c r="FJ19" s="2">
        <v>7</v>
      </c>
      <c r="FK19" s="2">
        <v>0</v>
      </c>
      <c r="FL19" s="2">
        <v>0</v>
      </c>
      <c r="FM19" s="2">
        <v>0</v>
      </c>
      <c r="FN19" s="2">
        <v>0</v>
      </c>
      <c r="FO19" s="2">
        <v>7</v>
      </c>
      <c r="FP19" s="2">
        <v>0</v>
      </c>
      <c r="FQ19" s="2">
        <v>0</v>
      </c>
      <c r="FR19" s="2">
        <v>2</v>
      </c>
      <c r="FS19" s="2">
        <v>7</v>
      </c>
      <c r="FT19" s="2">
        <v>0</v>
      </c>
      <c r="FU19" s="2">
        <v>0</v>
      </c>
      <c r="FV19" s="2">
        <v>0</v>
      </c>
      <c r="FW19" s="2">
        <v>0</v>
      </c>
      <c r="FX19" s="2">
        <v>7</v>
      </c>
      <c r="FY19" s="2">
        <v>0</v>
      </c>
      <c r="FZ19" s="2">
        <v>0</v>
      </c>
      <c r="GA19" s="2">
        <v>0</v>
      </c>
      <c r="GB19" s="3">
        <v>102</v>
      </c>
      <c r="GC19" s="3">
        <v>0</v>
      </c>
      <c r="GD19" s="3">
        <v>0</v>
      </c>
      <c r="GE19" s="3">
        <v>0</v>
      </c>
      <c r="GF19" s="3">
        <v>4</v>
      </c>
      <c r="GG19" s="3">
        <v>4</v>
      </c>
      <c r="GH19" s="3">
        <v>94</v>
      </c>
      <c r="GI19" s="3">
        <v>0</v>
      </c>
      <c r="GJ19" s="3">
        <v>4</v>
      </c>
      <c r="GK19" s="3">
        <v>39</v>
      </c>
      <c r="GL19" s="3">
        <v>0</v>
      </c>
      <c r="GM19" s="3">
        <v>0</v>
      </c>
      <c r="GN19" s="3">
        <v>0</v>
      </c>
      <c r="GO19" s="3">
        <v>2</v>
      </c>
      <c r="GP19" s="3">
        <v>35</v>
      </c>
      <c r="GQ19" s="3">
        <v>2</v>
      </c>
      <c r="GR19" s="3">
        <v>0</v>
      </c>
      <c r="GS19" s="3">
        <v>2</v>
      </c>
      <c r="GT19" s="3">
        <v>63</v>
      </c>
      <c r="GU19" s="3">
        <v>0</v>
      </c>
      <c r="GV19" s="3">
        <v>0</v>
      </c>
      <c r="GW19" s="3">
        <v>0</v>
      </c>
      <c r="GX19" s="3">
        <v>2</v>
      </c>
      <c r="GY19" s="3">
        <v>59</v>
      </c>
      <c r="GZ19" s="3">
        <v>2</v>
      </c>
      <c r="HA19" s="3">
        <v>0</v>
      </c>
      <c r="HB19" s="3">
        <v>2</v>
      </c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2">
        <v>0</v>
      </c>
      <c r="JF19" s="12">
        <v>0</v>
      </c>
      <c r="JG19" s="12">
        <v>0</v>
      </c>
      <c r="JH19" s="12">
        <v>3.9215686274509803E-2</v>
      </c>
      <c r="JI19" s="12">
        <v>0.92156862745098034</v>
      </c>
      <c r="JJ19" s="12">
        <v>3.9215686274509803E-2</v>
      </c>
      <c r="JK19" s="12">
        <v>3.9215686274509803E-2</v>
      </c>
      <c r="JM19" s="12">
        <v>0.38235294117647056</v>
      </c>
      <c r="JN19" s="12">
        <v>0.61764705882352944</v>
      </c>
    </row>
    <row r="20" spans="1:274" x14ac:dyDescent="0.25">
      <c r="A20" s="3">
        <v>40027402020</v>
      </c>
      <c r="B20" t="s">
        <v>261</v>
      </c>
      <c r="C20" t="s">
        <v>368</v>
      </c>
      <c r="D20" t="s">
        <v>369</v>
      </c>
      <c r="E20" s="2">
        <v>15.227272727272728</v>
      </c>
      <c r="F20" s="2">
        <v>-18.095512082853855</v>
      </c>
      <c r="G20" s="2">
        <v>-27.27272727272727</v>
      </c>
      <c r="H20" s="2">
        <v>-14.40443213296399</v>
      </c>
      <c r="I20" s="2">
        <v>12.965336888524254</v>
      </c>
      <c r="J20" s="2">
        <v>1.5583333333333333</v>
      </c>
      <c r="K20" s="2">
        <v>0.3364978902953587</v>
      </c>
      <c r="L20" s="2">
        <v>0</v>
      </c>
      <c r="M20" s="2">
        <v>0</v>
      </c>
      <c r="N20" s="2">
        <v>2.9547738693467331</v>
      </c>
      <c r="O20" s="12">
        <v>0.32692307692307693</v>
      </c>
      <c r="P20" s="12">
        <v>0.55769230769230771</v>
      </c>
      <c r="Q20" s="12">
        <v>0</v>
      </c>
      <c r="R20" s="12">
        <v>0.11538461538461539</v>
      </c>
      <c r="S20" s="12">
        <v>0</v>
      </c>
      <c r="T20" s="12">
        <v>0.75</v>
      </c>
      <c r="U20" s="12">
        <v>0.25</v>
      </c>
      <c r="V20" s="13">
        <v>0.13164556962025317</v>
      </c>
      <c r="W20" s="13">
        <v>0</v>
      </c>
      <c r="X20" s="13">
        <v>0</v>
      </c>
      <c r="Z20" s="13">
        <v>0.42499999999999999</v>
      </c>
      <c r="AA20" s="13">
        <v>9.1772151898734181E-2</v>
      </c>
      <c r="AB20" s="13">
        <v>0.27272727272727271</v>
      </c>
      <c r="AC20" s="13">
        <v>0</v>
      </c>
      <c r="AD20" s="13">
        <v>0</v>
      </c>
      <c r="AE20" s="13">
        <v>0.19597989949748743</v>
      </c>
      <c r="AF20" s="13">
        <v>0</v>
      </c>
      <c r="AG20" s="13">
        <v>0</v>
      </c>
      <c r="AI20" s="13">
        <v>0.76470588235294112</v>
      </c>
      <c r="AJ20" s="13">
        <v>0.1317365269461078</v>
      </c>
      <c r="AK20" s="13">
        <v>0.36363636363636365</v>
      </c>
      <c r="AM20" s="13">
        <v>0</v>
      </c>
      <c r="AN20" s="13">
        <v>6.6326530612244902E-2</v>
      </c>
      <c r="AO20" s="13">
        <v>0</v>
      </c>
      <c r="AR20" s="13">
        <v>0.17391304347826086</v>
      </c>
      <c r="AS20" s="13">
        <v>4.6979865771812082E-2</v>
      </c>
      <c r="AT20" s="13">
        <v>0.18181818181818182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0</v>
      </c>
      <c r="BL20" s="13">
        <v>0</v>
      </c>
      <c r="BM20" s="13">
        <v>0</v>
      </c>
      <c r="BN20" s="13">
        <v>0</v>
      </c>
      <c r="BO20" s="13">
        <v>0</v>
      </c>
      <c r="BP20" s="13">
        <v>0</v>
      </c>
      <c r="BQ20" s="13">
        <v>0</v>
      </c>
      <c r="BR20" s="13">
        <v>0</v>
      </c>
      <c r="BS20" s="13">
        <v>0</v>
      </c>
      <c r="BT20" s="13">
        <v>0</v>
      </c>
      <c r="BU20" s="13">
        <v>0</v>
      </c>
      <c r="BV20" s="13">
        <v>0</v>
      </c>
      <c r="BW20" s="13">
        <v>0</v>
      </c>
      <c r="BX20" s="13">
        <v>0.1440443213296399</v>
      </c>
      <c r="BY20" s="13">
        <v>0</v>
      </c>
      <c r="BZ20" s="13">
        <v>0</v>
      </c>
      <c r="CA20" s="13">
        <v>0</v>
      </c>
      <c r="CC20" s="13">
        <v>0.1</v>
      </c>
      <c r="CE20" s="13">
        <v>0</v>
      </c>
      <c r="CF20" s="13">
        <v>0</v>
      </c>
      <c r="CG20" s="13">
        <v>0.21910112359550563</v>
      </c>
      <c r="CH20" s="13">
        <v>0</v>
      </c>
      <c r="CI20" s="13">
        <v>0</v>
      </c>
      <c r="CJ20" s="13">
        <v>0</v>
      </c>
      <c r="CK20" s="13">
        <v>1</v>
      </c>
      <c r="CL20" s="13">
        <v>0.14285714285714285</v>
      </c>
      <c r="CM20" s="13">
        <v>0.5714285714285714</v>
      </c>
      <c r="CN20" s="13">
        <v>0</v>
      </c>
      <c r="CO20" s="13">
        <v>0</v>
      </c>
      <c r="CP20" s="13">
        <v>7.1038251366120214E-2</v>
      </c>
      <c r="CQ20" s="13">
        <v>0</v>
      </c>
      <c r="CR20" s="13">
        <v>0</v>
      </c>
      <c r="CS20" s="13">
        <v>0</v>
      </c>
      <c r="CU20" s="13">
        <v>5.1470588235294122E-2</v>
      </c>
      <c r="CW20" s="13">
        <v>0</v>
      </c>
      <c r="CX20" s="13">
        <v>0</v>
      </c>
      <c r="CY20" s="2">
        <v>52</v>
      </c>
      <c r="CZ20" s="2">
        <v>0</v>
      </c>
      <c r="DA20" s="2">
        <v>0</v>
      </c>
      <c r="DB20" s="2">
        <v>0</v>
      </c>
      <c r="DC20" s="2">
        <v>17</v>
      </c>
      <c r="DD20" s="2">
        <v>29</v>
      </c>
      <c r="DE20" s="2">
        <v>6</v>
      </c>
      <c r="DF20" s="2">
        <v>0</v>
      </c>
      <c r="DG20" s="2">
        <v>0</v>
      </c>
      <c r="DH20" s="2">
        <v>39</v>
      </c>
      <c r="DI20" s="2">
        <v>0</v>
      </c>
      <c r="DJ20" s="2">
        <v>0</v>
      </c>
      <c r="DK20" s="2">
        <v>0</v>
      </c>
      <c r="DL20" s="2">
        <v>13</v>
      </c>
      <c r="DM20" s="2">
        <v>22</v>
      </c>
      <c r="DN20" s="2">
        <v>4</v>
      </c>
      <c r="DO20" s="2">
        <v>0</v>
      </c>
      <c r="DP20" s="2">
        <v>0</v>
      </c>
      <c r="DQ20" s="2">
        <v>13</v>
      </c>
      <c r="DR20" s="2">
        <v>0</v>
      </c>
      <c r="DS20" s="2">
        <v>0</v>
      </c>
      <c r="DT20" s="2">
        <v>0</v>
      </c>
      <c r="DU20" s="2">
        <v>4</v>
      </c>
      <c r="DV20" s="2">
        <v>7</v>
      </c>
      <c r="DW20" s="2">
        <v>2</v>
      </c>
      <c r="DX20" s="2">
        <v>0</v>
      </c>
      <c r="DY20" s="2">
        <v>0</v>
      </c>
      <c r="DZ20" s="2">
        <v>0</v>
      </c>
      <c r="EA20" s="2">
        <v>0</v>
      </c>
      <c r="EB20" s="2">
        <v>0</v>
      </c>
      <c r="EC20" s="2">
        <v>0</v>
      </c>
      <c r="ED20" s="2">
        <v>0</v>
      </c>
      <c r="EE20" s="2">
        <v>0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0</v>
      </c>
      <c r="EW20" s="2">
        <v>0</v>
      </c>
      <c r="EX20" s="2">
        <v>0</v>
      </c>
      <c r="EY20" s="2">
        <v>0</v>
      </c>
      <c r="EZ20" s="2">
        <v>0</v>
      </c>
      <c r="FA20" s="2">
        <v>52</v>
      </c>
      <c r="FB20" s="2">
        <v>0</v>
      </c>
      <c r="FC20" s="2">
        <v>0</v>
      </c>
      <c r="FD20" s="2">
        <v>0</v>
      </c>
      <c r="FE20" s="2">
        <v>17</v>
      </c>
      <c r="FF20" s="2">
        <v>29</v>
      </c>
      <c r="FG20" s="2">
        <v>6</v>
      </c>
      <c r="FH20" s="2">
        <v>0</v>
      </c>
      <c r="FI20" s="2">
        <v>0</v>
      </c>
      <c r="FJ20" s="2">
        <v>39</v>
      </c>
      <c r="FK20" s="2">
        <v>0</v>
      </c>
      <c r="FL20" s="2">
        <v>0</v>
      </c>
      <c r="FM20" s="2">
        <v>0</v>
      </c>
      <c r="FN20" s="2">
        <v>13</v>
      </c>
      <c r="FO20" s="2">
        <v>22</v>
      </c>
      <c r="FP20" s="2">
        <v>4</v>
      </c>
      <c r="FQ20" s="2">
        <v>0</v>
      </c>
      <c r="FR20" s="2">
        <v>0</v>
      </c>
      <c r="FS20" s="2">
        <v>13</v>
      </c>
      <c r="FT20" s="2">
        <v>0</v>
      </c>
      <c r="FU20" s="2">
        <v>0</v>
      </c>
      <c r="FV20" s="2">
        <v>0</v>
      </c>
      <c r="FW20" s="2">
        <v>4</v>
      </c>
      <c r="FX20" s="2">
        <v>7</v>
      </c>
      <c r="FY20" s="2">
        <v>2</v>
      </c>
      <c r="FZ20" s="2">
        <v>0</v>
      </c>
      <c r="GA20" s="2">
        <v>0</v>
      </c>
      <c r="GB20" s="3">
        <v>395</v>
      </c>
      <c r="GC20" s="3">
        <v>7</v>
      </c>
      <c r="GD20" s="3">
        <v>2</v>
      </c>
      <c r="GE20" s="3">
        <v>0</v>
      </c>
      <c r="GF20" s="3">
        <v>40</v>
      </c>
      <c r="GG20" s="3">
        <v>22</v>
      </c>
      <c r="GH20" s="3">
        <v>316</v>
      </c>
      <c r="GI20" s="3">
        <v>8</v>
      </c>
      <c r="GJ20" s="3">
        <v>13</v>
      </c>
      <c r="GK20" s="3">
        <v>199</v>
      </c>
      <c r="GL20" s="3">
        <v>2</v>
      </c>
      <c r="GM20" s="3">
        <v>2</v>
      </c>
      <c r="GN20" s="3">
        <v>0</v>
      </c>
      <c r="GO20" s="3">
        <v>17</v>
      </c>
      <c r="GP20" s="3">
        <v>167</v>
      </c>
      <c r="GQ20" s="3">
        <v>11</v>
      </c>
      <c r="GR20" s="3">
        <v>0</v>
      </c>
      <c r="GS20" s="3">
        <v>8</v>
      </c>
      <c r="GT20" s="3">
        <v>196</v>
      </c>
      <c r="GU20" s="3">
        <v>5</v>
      </c>
      <c r="GV20" s="3">
        <v>0</v>
      </c>
      <c r="GW20" s="3">
        <v>0</v>
      </c>
      <c r="GX20" s="3">
        <v>23</v>
      </c>
      <c r="GY20" s="3">
        <v>149</v>
      </c>
      <c r="GZ20" s="3">
        <v>11</v>
      </c>
      <c r="HA20" s="3">
        <v>8</v>
      </c>
      <c r="HB20" s="3">
        <v>5</v>
      </c>
      <c r="HC20" s="3">
        <v>34</v>
      </c>
      <c r="HD20" s="1"/>
      <c r="HE20" s="1"/>
      <c r="HF20" s="1"/>
      <c r="HG20" s="1"/>
      <c r="HH20" s="1"/>
      <c r="HI20" s="3">
        <v>26</v>
      </c>
      <c r="HJ20" s="1"/>
      <c r="HK20" s="1"/>
      <c r="HL20" s="3">
        <v>21</v>
      </c>
      <c r="HM20" s="1"/>
      <c r="HN20" s="1"/>
      <c r="HO20" s="1"/>
      <c r="HP20" s="3">
        <v>4</v>
      </c>
      <c r="HQ20" s="3">
        <v>4</v>
      </c>
      <c r="HR20" s="3">
        <v>13</v>
      </c>
      <c r="HS20" s="1"/>
      <c r="HT20" s="1"/>
      <c r="HU20" s="3">
        <v>13</v>
      </c>
      <c r="HV20" s="1"/>
      <c r="HW20" s="1"/>
      <c r="HX20" s="1"/>
      <c r="HY20" s="1"/>
      <c r="HZ20" s="1"/>
      <c r="IA20" s="3">
        <v>13</v>
      </c>
      <c r="IB20" s="1"/>
      <c r="IC20" s="1"/>
      <c r="ID20" s="3">
        <v>361</v>
      </c>
      <c r="IE20" s="1"/>
      <c r="IF20" s="1"/>
      <c r="IG20" s="1"/>
      <c r="IH20" s="1"/>
      <c r="II20" s="3">
        <v>290</v>
      </c>
      <c r="IJ20" s="1"/>
      <c r="IK20" s="1"/>
      <c r="IL20" s="1"/>
      <c r="IM20" s="3">
        <v>178</v>
      </c>
      <c r="IN20" s="1"/>
      <c r="IO20" s="1"/>
      <c r="IP20" s="1"/>
      <c r="IQ20" s="3">
        <v>13</v>
      </c>
      <c r="IR20" s="3">
        <v>154</v>
      </c>
      <c r="IS20" s="3">
        <v>7</v>
      </c>
      <c r="IT20" s="1"/>
      <c r="IU20" s="1"/>
      <c r="IV20" s="3">
        <v>183</v>
      </c>
      <c r="IW20" s="1"/>
      <c r="IX20" s="1"/>
      <c r="IY20" s="1"/>
      <c r="IZ20" s="1"/>
      <c r="JA20" s="3">
        <v>136</v>
      </c>
      <c r="JB20" s="1"/>
      <c r="JC20" s="1"/>
      <c r="JD20" s="1"/>
      <c r="JE20" s="12">
        <v>1.7721518987341769E-2</v>
      </c>
      <c r="JF20" s="12">
        <v>5.0632911392405099E-3</v>
      </c>
      <c r="JG20" s="12">
        <v>0</v>
      </c>
      <c r="JH20" s="12">
        <v>0.10126582278481013</v>
      </c>
      <c r="JI20" s="12">
        <v>0.8</v>
      </c>
      <c r="JJ20" s="12">
        <v>5.5696202531645568E-2</v>
      </c>
      <c r="JK20" s="12">
        <v>3.2911392405063293E-2</v>
      </c>
      <c r="JL20" s="12">
        <v>8.6075949367088608E-2</v>
      </c>
      <c r="JM20" s="12">
        <v>0.5037974683544304</v>
      </c>
      <c r="JN20" s="12">
        <v>0.4962025316455696</v>
      </c>
    </row>
    <row r="21" spans="1:274" x14ac:dyDescent="0.25">
      <c r="A21" s="3">
        <v>40038701735</v>
      </c>
      <c r="B21" t="s">
        <v>261</v>
      </c>
      <c r="C21" t="s">
        <v>302</v>
      </c>
      <c r="D21" t="s">
        <v>303</v>
      </c>
      <c r="E21" s="2">
        <v>0</v>
      </c>
      <c r="F21" s="2">
        <v>-23.710407239819006</v>
      </c>
      <c r="G21" s="2">
        <v>-19.004524886877832</v>
      </c>
      <c r="H21" s="1"/>
      <c r="I21" s="2">
        <v>11.071729957805907</v>
      </c>
      <c r="J21" s="2">
        <v>1</v>
      </c>
      <c r="K21" s="2">
        <v>0.22941176470588234</v>
      </c>
      <c r="L21" s="2">
        <v>0.38235294117647056</v>
      </c>
      <c r="M21" s="2">
        <v>0</v>
      </c>
      <c r="N21" s="2">
        <v>2.4577777777777778</v>
      </c>
      <c r="O21" s="12">
        <v>0.2</v>
      </c>
      <c r="P21" s="12">
        <v>0.3</v>
      </c>
      <c r="Q21" s="12">
        <v>0.2</v>
      </c>
      <c r="R21" s="12">
        <v>0.2</v>
      </c>
      <c r="S21" s="12">
        <v>0</v>
      </c>
      <c r="T21" s="12">
        <v>0.7</v>
      </c>
      <c r="U21" s="12">
        <v>0.3</v>
      </c>
      <c r="V21" s="13">
        <v>0.12987012987012986</v>
      </c>
      <c r="W21" s="13">
        <v>0.11764705882352941</v>
      </c>
      <c r="X21" s="13">
        <v>0</v>
      </c>
      <c r="Z21" s="13">
        <v>0.30769230769230771</v>
      </c>
      <c r="AA21" s="13">
        <v>7.0588235294117646E-2</v>
      </c>
      <c r="AB21" s="13">
        <v>0.30769230769230771</v>
      </c>
      <c r="AC21" s="13">
        <v>0.2857142857142857</v>
      </c>
      <c r="AD21" s="13">
        <v>0</v>
      </c>
      <c r="AE21" s="13">
        <v>0.18666666666666668</v>
      </c>
      <c r="AF21" s="13">
        <v>0.11764705882352941</v>
      </c>
      <c r="AG21" s="13">
        <v>0</v>
      </c>
      <c r="AI21" s="13">
        <v>0.25</v>
      </c>
      <c r="AJ21" s="13">
        <v>9.7560975609756101E-2</v>
      </c>
      <c r="AK21" s="13">
        <v>0.8</v>
      </c>
      <c r="AL21" s="13">
        <v>1</v>
      </c>
      <c r="AM21" s="13">
        <v>0</v>
      </c>
      <c r="AN21" s="13">
        <v>7.5949367088607597E-2</v>
      </c>
      <c r="AO21" s="13">
        <v>0.11764705882352941</v>
      </c>
      <c r="AR21" s="13">
        <v>0.4</v>
      </c>
      <c r="AS21" s="13">
        <v>4.5454545454545463E-2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0</v>
      </c>
      <c r="BL21" s="13">
        <v>0</v>
      </c>
      <c r="BM21" s="13">
        <v>0</v>
      </c>
      <c r="BN21" s="13">
        <v>0</v>
      </c>
      <c r="BO21" s="13">
        <v>0</v>
      </c>
      <c r="BP21" s="13">
        <v>0</v>
      </c>
      <c r="BQ21" s="13">
        <v>0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Z21" s="13">
        <v>0</v>
      </c>
      <c r="CA21" s="13">
        <v>0</v>
      </c>
      <c r="CF21" s="13">
        <v>0</v>
      </c>
      <c r="CI21" s="13">
        <v>0</v>
      </c>
      <c r="CJ21" s="13">
        <v>0</v>
      </c>
      <c r="CO21" s="13">
        <v>0</v>
      </c>
      <c r="CR21" s="13">
        <v>0</v>
      </c>
      <c r="CS21" s="13">
        <v>0</v>
      </c>
      <c r="CV21" s="13">
        <v>0</v>
      </c>
      <c r="CW21" s="13">
        <v>0</v>
      </c>
      <c r="CX21" s="13">
        <v>0</v>
      </c>
      <c r="CY21" s="2">
        <v>20</v>
      </c>
      <c r="CZ21" s="2">
        <v>4</v>
      </c>
      <c r="DA21" s="2">
        <v>0</v>
      </c>
      <c r="DB21" s="2">
        <v>0</v>
      </c>
      <c r="DC21" s="2">
        <v>4</v>
      </c>
      <c r="DD21" s="2">
        <v>6</v>
      </c>
      <c r="DE21" s="2">
        <v>4</v>
      </c>
      <c r="DF21" s="2">
        <v>2</v>
      </c>
      <c r="DG21" s="2">
        <v>0</v>
      </c>
      <c r="DH21" s="2">
        <v>14</v>
      </c>
      <c r="DI21" s="2">
        <v>2</v>
      </c>
      <c r="DJ21" s="2">
        <v>0</v>
      </c>
      <c r="DK21" s="2">
        <v>0</v>
      </c>
      <c r="DL21" s="2">
        <v>2</v>
      </c>
      <c r="DM21" s="2">
        <v>4</v>
      </c>
      <c r="DN21" s="2">
        <v>4</v>
      </c>
      <c r="DO21" s="2">
        <v>2</v>
      </c>
      <c r="DP21" s="2">
        <v>0</v>
      </c>
      <c r="DQ21" s="2">
        <v>6</v>
      </c>
      <c r="DR21" s="2">
        <v>2</v>
      </c>
      <c r="DS21" s="2">
        <v>0</v>
      </c>
      <c r="DT21" s="2">
        <v>0</v>
      </c>
      <c r="DU21" s="2">
        <v>2</v>
      </c>
      <c r="DV21" s="2">
        <v>2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20</v>
      </c>
      <c r="FB21" s="2">
        <v>4</v>
      </c>
      <c r="FC21" s="2">
        <v>0</v>
      </c>
      <c r="FD21" s="2">
        <v>0</v>
      </c>
      <c r="FE21" s="2">
        <v>4</v>
      </c>
      <c r="FF21" s="2">
        <v>6</v>
      </c>
      <c r="FG21" s="2">
        <v>4</v>
      </c>
      <c r="FH21" s="2">
        <v>2</v>
      </c>
      <c r="FI21" s="2">
        <v>0</v>
      </c>
      <c r="FJ21" s="2">
        <v>14</v>
      </c>
      <c r="FK21" s="2">
        <v>2</v>
      </c>
      <c r="FL21" s="2">
        <v>0</v>
      </c>
      <c r="FM21" s="2">
        <v>0</v>
      </c>
      <c r="FN21" s="2">
        <v>2</v>
      </c>
      <c r="FO21" s="2">
        <v>4</v>
      </c>
      <c r="FP21" s="2">
        <v>4</v>
      </c>
      <c r="FQ21" s="2">
        <v>2</v>
      </c>
      <c r="FR21" s="2">
        <v>0</v>
      </c>
      <c r="FS21" s="2">
        <v>6</v>
      </c>
      <c r="FT21" s="2">
        <v>2</v>
      </c>
      <c r="FU21" s="2">
        <v>0</v>
      </c>
      <c r="FV21" s="2">
        <v>0</v>
      </c>
      <c r="FW21" s="2">
        <v>2</v>
      </c>
      <c r="FX21" s="2">
        <v>2</v>
      </c>
      <c r="FY21" s="2">
        <v>0</v>
      </c>
      <c r="FZ21" s="2">
        <v>0</v>
      </c>
      <c r="GA21" s="2">
        <v>0</v>
      </c>
      <c r="GB21" s="3">
        <v>154</v>
      </c>
      <c r="GC21" s="3">
        <v>34</v>
      </c>
      <c r="GD21" s="3">
        <v>2</v>
      </c>
      <c r="GE21" s="3">
        <v>0</v>
      </c>
      <c r="GF21" s="3">
        <v>13</v>
      </c>
      <c r="GG21" s="3">
        <v>13</v>
      </c>
      <c r="GH21" s="3">
        <v>85</v>
      </c>
      <c r="GI21" s="3">
        <v>7</v>
      </c>
      <c r="GJ21" s="3">
        <v>4</v>
      </c>
      <c r="GK21" s="3">
        <v>75</v>
      </c>
      <c r="GL21" s="3">
        <v>17</v>
      </c>
      <c r="GM21" s="3">
        <v>2</v>
      </c>
      <c r="GN21" s="3">
        <v>0</v>
      </c>
      <c r="GO21" s="3">
        <v>8</v>
      </c>
      <c r="GP21" s="3">
        <v>41</v>
      </c>
      <c r="GQ21" s="3">
        <v>5</v>
      </c>
      <c r="GR21" s="3">
        <v>2</v>
      </c>
      <c r="GS21" s="3">
        <v>2</v>
      </c>
      <c r="GT21" s="3">
        <v>79</v>
      </c>
      <c r="GU21" s="3">
        <v>17</v>
      </c>
      <c r="GV21" s="3">
        <v>0</v>
      </c>
      <c r="GW21" s="3">
        <v>0</v>
      </c>
      <c r="GX21" s="3">
        <v>5</v>
      </c>
      <c r="GY21" s="3">
        <v>44</v>
      </c>
      <c r="GZ21" s="3">
        <v>8</v>
      </c>
      <c r="HA21" s="3">
        <v>5</v>
      </c>
      <c r="HB21" s="3">
        <v>2</v>
      </c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2">
        <v>0.22077922077922077</v>
      </c>
      <c r="JF21" s="12">
        <v>1.298701298701299E-2</v>
      </c>
      <c r="JG21" s="12">
        <v>0</v>
      </c>
      <c r="JH21" s="12">
        <v>8.4415584415584416E-2</v>
      </c>
      <c r="JI21" s="12">
        <v>0.55194805194805197</v>
      </c>
      <c r="JJ21" s="12">
        <v>8.4415584415584416E-2</v>
      </c>
      <c r="JK21" s="12">
        <v>2.5974025974025979E-2</v>
      </c>
      <c r="JM21" s="12">
        <v>0.48701298701298701</v>
      </c>
      <c r="JN21" s="12">
        <v>0.51298701298701299</v>
      </c>
    </row>
    <row r="22" spans="1:274" x14ac:dyDescent="0.25">
      <c r="A22" s="3">
        <v>40042302525</v>
      </c>
      <c r="B22" t="s">
        <v>261</v>
      </c>
      <c r="C22" t="s">
        <v>340</v>
      </c>
      <c r="D22" t="s">
        <v>341</v>
      </c>
      <c r="E22" s="2">
        <v>-7.7669902912621351</v>
      </c>
      <c r="F22" s="2">
        <v>32.233009708737868</v>
      </c>
      <c r="G22" s="2">
        <v>-7.7669902912621351</v>
      </c>
      <c r="H22" s="2">
        <v>-7.9628015111886077</v>
      </c>
      <c r="I22" s="2">
        <v>13.036565977742448</v>
      </c>
      <c r="J22" s="2">
        <v>0</v>
      </c>
      <c r="K22" s="2">
        <v>5.15</v>
      </c>
      <c r="L22" s="2">
        <v>0</v>
      </c>
      <c r="M22" s="2">
        <v>0.44758064516129031</v>
      </c>
      <c r="N22" s="2">
        <v>3.2162162162162162</v>
      </c>
      <c r="O22" s="12">
        <v>0</v>
      </c>
      <c r="P22" s="12">
        <v>0.55555555555555558</v>
      </c>
      <c r="Q22" s="12">
        <v>0</v>
      </c>
      <c r="R22" s="12">
        <v>0.44444444444444442</v>
      </c>
      <c r="S22" s="12">
        <v>0.1111111111111111</v>
      </c>
      <c r="T22" s="12">
        <v>0.77777777777777779</v>
      </c>
      <c r="U22" s="12">
        <v>0.22222222222222221</v>
      </c>
      <c r="V22" s="13">
        <v>0.12676056338028169</v>
      </c>
      <c r="W22" s="13">
        <v>0</v>
      </c>
      <c r="Z22" s="13">
        <v>0</v>
      </c>
      <c r="AA22" s="13">
        <v>0.4</v>
      </c>
      <c r="AB22" s="13">
        <v>7.7669902912621352E-2</v>
      </c>
      <c r="AD22" s="13">
        <v>0</v>
      </c>
      <c r="AE22" s="13">
        <v>0.1891891891891892</v>
      </c>
      <c r="AF22" s="13">
        <v>0</v>
      </c>
      <c r="AI22" s="13">
        <v>0</v>
      </c>
      <c r="AJ22" s="13">
        <v>0.72727272727272729</v>
      </c>
      <c r="AK22" s="13">
        <v>0.10714285714285714</v>
      </c>
      <c r="AM22" s="13">
        <v>0</v>
      </c>
      <c r="AN22" s="13">
        <v>5.8823529411764712E-2</v>
      </c>
      <c r="AO22" s="13">
        <v>0</v>
      </c>
      <c r="AR22" s="13">
        <v>0</v>
      </c>
      <c r="AS22" s="13">
        <v>0.14285714285714285</v>
      </c>
      <c r="AT22" s="13">
        <v>4.2553191489361701E-2</v>
      </c>
      <c r="AV22" s="13">
        <v>0</v>
      </c>
      <c r="AW22" s="13">
        <v>6.4516129032258063E-2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8.6956521739130432E-2</v>
      </c>
      <c r="BD22" s="13">
        <v>0</v>
      </c>
      <c r="BE22" s="13">
        <v>0</v>
      </c>
      <c r="BF22" s="13">
        <v>0.14285714285714285</v>
      </c>
      <c r="BG22" s="13">
        <v>0</v>
      </c>
      <c r="BH22" s="13">
        <v>0</v>
      </c>
      <c r="BI22" s="13">
        <v>0</v>
      </c>
      <c r="BJ22" s="13">
        <v>0</v>
      </c>
      <c r="BK22" s="13">
        <v>0</v>
      </c>
      <c r="BL22" s="13">
        <v>0.2</v>
      </c>
      <c r="BM22" s="13">
        <v>0</v>
      </c>
      <c r="BN22" s="13">
        <v>0</v>
      </c>
      <c r="BO22" s="13">
        <v>0</v>
      </c>
      <c r="BP22" s="13">
        <v>0</v>
      </c>
      <c r="BQ22" s="13">
        <v>0</v>
      </c>
      <c r="BR22" s="13">
        <v>0</v>
      </c>
      <c r="BS22" s="13">
        <v>0</v>
      </c>
      <c r="BT22" s="13">
        <v>0</v>
      </c>
      <c r="BU22" s="13">
        <v>0</v>
      </c>
      <c r="BV22" s="13">
        <v>0</v>
      </c>
      <c r="BW22" s="13">
        <v>0</v>
      </c>
      <c r="BX22" s="13">
        <v>0.14414414414414414</v>
      </c>
      <c r="BY22" s="13">
        <v>0</v>
      </c>
      <c r="BZ22" s="13">
        <v>0</v>
      </c>
      <c r="CA22" s="13">
        <v>0</v>
      </c>
      <c r="CB22" s="13">
        <v>0</v>
      </c>
      <c r="CC22" s="13">
        <v>0.58823529411764708</v>
      </c>
      <c r="CD22" s="13">
        <v>7.4999999999999997E-2</v>
      </c>
      <c r="CE22" s="13">
        <v>0</v>
      </c>
      <c r="CF22" s="13">
        <v>0</v>
      </c>
      <c r="CG22" s="13">
        <v>0.2</v>
      </c>
      <c r="CH22" s="13">
        <v>0</v>
      </c>
      <c r="CI22" s="13">
        <v>0</v>
      </c>
      <c r="CJ22" s="13">
        <v>0</v>
      </c>
      <c r="CK22" s="13">
        <v>0</v>
      </c>
      <c r="CL22" s="13">
        <v>1.1428571428571428</v>
      </c>
      <c r="CM22" s="13">
        <v>8.6956521739130432E-2</v>
      </c>
      <c r="CN22" s="13">
        <v>0</v>
      </c>
      <c r="CO22" s="13">
        <v>0</v>
      </c>
      <c r="CP22" s="13">
        <v>7.8431372549019607E-2</v>
      </c>
      <c r="CQ22" s="13">
        <v>0</v>
      </c>
      <c r="CR22" s="13">
        <v>0</v>
      </c>
      <c r="CS22" s="13">
        <v>0</v>
      </c>
      <c r="CT22" s="13">
        <v>0</v>
      </c>
      <c r="CU22" s="13">
        <v>0.2</v>
      </c>
      <c r="CV22" s="13">
        <v>5.8823529411764712E-2</v>
      </c>
      <c r="CW22" s="13">
        <v>0</v>
      </c>
      <c r="CX22" s="13">
        <v>0</v>
      </c>
      <c r="CY22" s="2">
        <v>18</v>
      </c>
      <c r="CZ22" s="2">
        <v>0</v>
      </c>
      <c r="DA22" s="2">
        <v>0</v>
      </c>
      <c r="DB22" s="2">
        <v>0</v>
      </c>
      <c r="DC22" s="2">
        <v>0</v>
      </c>
      <c r="DD22" s="2">
        <v>10</v>
      </c>
      <c r="DE22" s="2">
        <v>8</v>
      </c>
      <c r="DF22" s="2">
        <v>0</v>
      </c>
      <c r="DG22" s="2">
        <v>0</v>
      </c>
      <c r="DH22" s="2">
        <v>14</v>
      </c>
      <c r="DI22" s="2">
        <v>0</v>
      </c>
      <c r="DJ22" s="2">
        <v>0</v>
      </c>
      <c r="DK22" s="2">
        <v>0</v>
      </c>
      <c r="DL22" s="2">
        <v>0</v>
      </c>
      <c r="DM22" s="2">
        <v>8</v>
      </c>
      <c r="DN22" s="2">
        <v>6</v>
      </c>
      <c r="DO22" s="2">
        <v>0</v>
      </c>
      <c r="DP22" s="2">
        <v>0</v>
      </c>
      <c r="DQ22" s="2">
        <v>4</v>
      </c>
      <c r="DR22" s="2">
        <v>0</v>
      </c>
      <c r="DS22" s="2">
        <v>0</v>
      </c>
      <c r="DT22" s="2">
        <v>0</v>
      </c>
      <c r="DU22" s="2">
        <v>0</v>
      </c>
      <c r="DV22" s="2">
        <v>2</v>
      </c>
      <c r="DW22" s="2">
        <v>2</v>
      </c>
      <c r="DX22" s="2">
        <v>0</v>
      </c>
      <c r="DY22" s="2">
        <v>0</v>
      </c>
      <c r="DZ22" s="2">
        <v>2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2</v>
      </c>
      <c r="EG22" s="2">
        <v>0</v>
      </c>
      <c r="EH22" s="2">
        <v>0</v>
      </c>
      <c r="EI22" s="2">
        <v>2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2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16</v>
      </c>
      <c r="FB22" s="2">
        <v>0</v>
      </c>
      <c r="FC22" s="2">
        <v>0</v>
      </c>
      <c r="FD22" s="2">
        <v>0</v>
      </c>
      <c r="FE22" s="2">
        <v>0</v>
      </c>
      <c r="FF22" s="2">
        <v>10</v>
      </c>
      <c r="FG22" s="2">
        <v>6</v>
      </c>
      <c r="FH22" s="2">
        <v>0</v>
      </c>
      <c r="FI22" s="2">
        <v>0</v>
      </c>
      <c r="FJ22" s="2">
        <v>12</v>
      </c>
      <c r="FK22" s="2">
        <v>0</v>
      </c>
      <c r="FL22" s="2">
        <v>0</v>
      </c>
      <c r="FM22" s="2">
        <v>0</v>
      </c>
      <c r="FN22" s="2">
        <v>0</v>
      </c>
      <c r="FO22" s="2">
        <v>8</v>
      </c>
      <c r="FP22" s="2">
        <v>4</v>
      </c>
      <c r="FQ22" s="2">
        <v>0</v>
      </c>
      <c r="FR22" s="2">
        <v>0</v>
      </c>
      <c r="FS22" s="2">
        <v>4</v>
      </c>
      <c r="FT22" s="2">
        <v>0</v>
      </c>
      <c r="FU22" s="2">
        <v>0</v>
      </c>
      <c r="FV22" s="2">
        <v>0</v>
      </c>
      <c r="FW22" s="2">
        <v>0</v>
      </c>
      <c r="FX22" s="2">
        <v>2</v>
      </c>
      <c r="FY22" s="2">
        <v>2</v>
      </c>
      <c r="FZ22" s="2">
        <v>0</v>
      </c>
      <c r="GA22" s="2">
        <v>0</v>
      </c>
      <c r="GB22" s="3">
        <v>142</v>
      </c>
      <c r="GC22" s="3">
        <v>4</v>
      </c>
      <c r="GD22" s="3">
        <v>0</v>
      </c>
      <c r="GE22" s="3">
        <v>0</v>
      </c>
      <c r="GF22" s="3">
        <v>10</v>
      </c>
      <c r="GG22" s="3">
        <v>103</v>
      </c>
      <c r="GH22" s="3">
        <v>25</v>
      </c>
      <c r="GI22" s="3">
        <v>0</v>
      </c>
      <c r="GJ22" s="3">
        <v>136</v>
      </c>
      <c r="GK22" s="3">
        <v>74</v>
      </c>
      <c r="GL22" s="3">
        <v>2</v>
      </c>
      <c r="GM22" s="3">
        <v>0</v>
      </c>
      <c r="GN22" s="3">
        <v>0</v>
      </c>
      <c r="GO22" s="3">
        <v>5</v>
      </c>
      <c r="GP22" s="3">
        <v>11</v>
      </c>
      <c r="GQ22" s="3">
        <v>56</v>
      </c>
      <c r="GR22" s="3">
        <v>0</v>
      </c>
      <c r="GS22" s="3">
        <v>71</v>
      </c>
      <c r="GT22" s="3">
        <v>68</v>
      </c>
      <c r="GU22" s="3">
        <v>2</v>
      </c>
      <c r="GV22" s="3">
        <v>0</v>
      </c>
      <c r="GW22" s="3">
        <v>0</v>
      </c>
      <c r="GX22" s="3">
        <v>5</v>
      </c>
      <c r="GY22" s="3">
        <v>14</v>
      </c>
      <c r="GZ22" s="3">
        <v>47</v>
      </c>
      <c r="HA22" s="3">
        <v>0</v>
      </c>
      <c r="HB22" s="3">
        <v>65</v>
      </c>
      <c r="HC22" s="3">
        <v>31</v>
      </c>
      <c r="HD22" s="1"/>
      <c r="HE22" s="1"/>
      <c r="HF22" s="1"/>
      <c r="HG22" s="1"/>
      <c r="HH22" s="3">
        <v>23</v>
      </c>
      <c r="HI22" s="3">
        <v>8</v>
      </c>
      <c r="HJ22" s="1"/>
      <c r="HK22" s="1"/>
      <c r="HL22" s="3">
        <v>14</v>
      </c>
      <c r="HM22" s="1"/>
      <c r="HN22" s="1"/>
      <c r="HO22" s="1"/>
      <c r="HP22" s="1"/>
      <c r="HQ22" s="3">
        <v>10</v>
      </c>
      <c r="HR22" s="3">
        <v>4</v>
      </c>
      <c r="HS22" s="1"/>
      <c r="HT22" s="1"/>
      <c r="HU22" s="3">
        <v>17</v>
      </c>
      <c r="HV22" s="1"/>
      <c r="HW22" s="1"/>
      <c r="HX22" s="1"/>
      <c r="HY22" s="1"/>
      <c r="HZ22" s="3">
        <v>13</v>
      </c>
      <c r="IA22" s="3">
        <v>4</v>
      </c>
      <c r="IB22" s="1"/>
      <c r="IC22" s="1"/>
      <c r="ID22" s="3">
        <v>111</v>
      </c>
      <c r="IE22" s="1"/>
      <c r="IF22" s="1"/>
      <c r="IG22" s="1"/>
      <c r="IH22" s="1"/>
      <c r="II22" s="3">
        <v>17</v>
      </c>
      <c r="IJ22" s="3">
        <v>80</v>
      </c>
      <c r="IK22" s="1"/>
      <c r="IL22" s="1"/>
      <c r="IM22" s="3">
        <v>60</v>
      </c>
      <c r="IN22" s="1"/>
      <c r="IO22" s="1"/>
      <c r="IP22" s="1"/>
      <c r="IQ22" s="1"/>
      <c r="IR22" s="3">
        <v>7</v>
      </c>
      <c r="IS22" s="3">
        <v>46</v>
      </c>
      <c r="IT22" s="1"/>
      <c r="IU22" s="1"/>
      <c r="IV22" s="3">
        <v>51</v>
      </c>
      <c r="IW22" s="1"/>
      <c r="IX22" s="1"/>
      <c r="IY22" s="1"/>
      <c r="IZ22" s="1"/>
      <c r="JA22" s="3">
        <v>10</v>
      </c>
      <c r="JB22" s="3">
        <v>34</v>
      </c>
      <c r="JC22" s="1"/>
      <c r="JD22" s="1"/>
      <c r="JE22" s="12">
        <v>2.8169014084507039E-2</v>
      </c>
      <c r="JF22" s="12">
        <v>0</v>
      </c>
      <c r="JG22" s="12">
        <v>0</v>
      </c>
      <c r="JH22" s="12">
        <v>7.0422535211267609E-2</v>
      </c>
      <c r="JI22" s="12">
        <v>0.176056338028169</v>
      </c>
      <c r="JJ22" s="12">
        <v>0.72535211267605637</v>
      </c>
      <c r="JK22" s="12">
        <v>0.95774647887323938</v>
      </c>
      <c r="JL22" s="12">
        <v>0.21830985915492956</v>
      </c>
      <c r="JM22" s="12">
        <v>0.52112676056338025</v>
      </c>
      <c r="JN22" s="12">
        <v>0.47887323943661969</v>
      </c>
    </row>
    <row r="23" spans="1:274" x14ac:dyDescent="0.25">
      <c r="A23" s="3">
        <v>40038401899</v>
      </c>
      <c r="B23" t="s">
        <v>261</v>
      </c>
      <c r="C23" t="s">
        <v>281</v>
      </c>
      <c r="D23" t="s">
        <v>282</v>
      </c>
      <c r="E23" s="2">
        <v>13.152709359605911</v>
      </c>
      <c r="F23" s="2">
        <v>11.141613659189822</v>
      </c>
      <c r="G23" s="2">
        <v>-8.2758620689655178</v>
      </c>
      <c r="H23" s="1"/>
      <c r="I23" s="2">
        <v>9.993442622950818</v>
      </c>
      <c r="J23" s="2">
        <v>2.589285714285714</v>
      </c>
      <c r="K23" s="2">
        <v>2.3462783171521036</v>
      </c>
      <c r="L23" s="2">
        <v>0</v>
      </c>
      <c r="M23" s="2">
        <v>0</v>
      </c>
      <c r="N23" s="2">
        <v>2.5614754098360653</v>
      </c>
      <c r="O23" s="12">
        <v>0.15789473684210525</v>
      </c>
      <c r="P23" s="12">
        <v>0.52631578947368418</v>
      </c>
      <c r="Q23" s="12">
        <v>0</v>
      </c>
      <c r="R23" s="12">
        <v>0.31578947368421051</v>
      </c>
      <c r="S23" s="12">
        <v>0</v>
      </c>
      <c r="T23" s="12">
        <v>0.78947368421052633</v>
      </c>
      <c r="U23" s="12">
        <v>0.21052631578947367</v>
      </c>
      <c r="V23" s="13">
        <v>0.12337662337662338</v>
      </c>
      <c r="W23" s="13">
        <v>0</v>
      </c>
      <c r="X23" s="13">
        <v>0</v>
      </c>
      <c r="Y23" s="13">
        <v>0</v>
      </c>
      <c r="Z23" s="13">
        <v>0.21428571428571427</v>
      </c>
      <c r="AA23" s="13">
        <v>0.1941747572815534</v>
      </c>
      <c r="AB23" s="13">
        <v>8.2758620689655171E-2</v>
      </c>
      <c r="AC23" s="13">
        <v>0</v>
      </c>
      <c r="AE23" s="13">
        <v>0.16393442622950818</v>
      </c>
      <c r="AF23" s="13">
        <v>0</v>
      </c>
      <c r="AG23" s="13">
        <v>0</v>
      </c>
      <c r="AI23" s="13">
        <v>0.2</v>
      </c>
      <c r="AJ23" s="13">
        <v>0.24615384615384617</v>
      </c>
      <c r="AK23" s="13">
        <v>0.125</v>
      </c>
      <c r="AL23" s="13">
        <v>0</v>
      </c>
      <c r="AN23" s="13">
        <v>6.4000000000000001E-2</v>
      </c>
      <c r="AO23" s="13">
        <v>0</v>
      </c>
      <c r="AP23" s="13">
        <v>0</v>
      </c>
      <c r="AQ23" s="13">
        <v>0</v>
      </c>
      <c r="AR23" s="13">
        <v>0.25</v>
      </c>
      <c r="AS23" s="13">
        <v>0.10526315789473684</v>
      </c>
      <c r="AT23" s="13">
        <v>3.0769230769230771E-2</v>
      </c>
      <c r="AU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13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Y23" s="13">
        <v>0</v>
      </c>
      <c r="BZ23" s="13">
        <v>0</v>
      </c>
      <c r="CA23" s="13">
        <v>0</v>
      </c>
      <c r="CE23" s="13">
        <v>0</v>
      </c>
      <c r="CF23" s="13">
        <v>0</v>
      </c>
      <c r="CG23" s="13">
        <v>0.16759776536312848</v>
      </c>
      <c r="CH23" s="13">
        <v>0</v>
      </c>
      <c r="CI23" s="13">
        <v>0</v>
      </c>
      <c r="CJ23" s="13">
        <v>0</v>
      </c>
      <c r="CM23" s="13">
        <v>0.13157894736842105</v>
      </c>
      <c r="CN23" s="13">
        <v>0</v>
      </c>
      <c r="CO23" s="13">
        <v>0</v>
      </c>
      <c r="CQ23" s="13">
        <v>0</v>
      </c>
      <c r="CR23" s="13">
        <v>0</v>
      </c>
      <c r="CS23" s="13">
        <v>0</v>
      </c>
      <c r="CW23" s="13">
        <v>0</v>
      </c>
      <c r="CX23" s="13">
        <v>0</v>
      </c>
      <c r="CY23" s="2">
        <v>38</v>
      </c>
      <c r="CZ23" s="2">
        <v>0</v>
      </c>
      <c r="DA23" s="2">
        <v>0</v>
      </c>
      <c r="DB23" s="2">
        <v>0</v>
      </c>
      <c r="DC23" s="2">
        <v>6</v>
      </c>
      <c r="DD23" s="2">
        <v>20</v>
      </c>
      <c r="DE23" s="2">
        <v>12</v>
      </c>
      <c r="DF23" s="2">
        <v>0</v>
      </c>
      <c r="DG23" s="2">
        <v>0</v>
      </c>
      <c r="DH23" s="2">
        <v>30</v>
      </c>
      <c r="DI23" s="2">
        <v>0</v>
      </c>
      <c r="DJ23" s="2">
        <v>0</v>
      </c>
      <c r="DK23" s="2">
        <v>0</v>
      </c>
      <c r="DL23" s="2">
        <v>4</v>
      </c>
      <c r="DM23" s="2">
        <v>16</v>
      </c>
      <c r="DN23" s="2">
        <v>10</v>
      </c>
      <c r="DO23" s="2">
        <v>0</v>
      </c>
      <c r="DP23" s="2">
        <v>0</v>
      </c>
      <c r="DQ23" s="2">
        <v>8</v>
      </c>
      <c r="DR23" s="2">
        <v>0</v>
      </c>
      <c r="DS23" s="2">
        <v>0</v>
      </c>
      <c r="DT23" s="2">
        <v>0</v>
      </c>
      <c r="DU23" s="2">
        <v>2</v>
      </c>
      <c r="DV23" s="2">
        <v>4</v>
      </c>
      <c r="DW23" s="2">
        <v>2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38</v>
      </c>
      <c r="FB23" s="2">
        <v>0</v>
      </c>
      <c r="FC23" s="2">
        <v>0</v>
      </c>
      <c r="FD23" s="2">
        <v>0</v>
      </c>
      <c r="FE23" s="2">
        <v>6</v>
      </c>
      <c r="FF23" s="2">
        <v>20</v>
      </c>
      <c r="FG23" s="2">
        <v>12</v>
      </c>
      <c r="FH23" s="2">
        <v>0</v>
      </c>
      <c r="FI23" s="2">
        <v>0</v>
      </c>
      <c r="FJ23" s="2">
        <v>30</v>
      </c>
      <c r="FK23" s="2">
        <v>0</v>
      </c>
      <c r="FL23" s="2">
        <v>0</v>
      </c>
      <c r="FM23" s="2">
        <v>0</v>
      </c>
      <c r="FN23" s="2">
        <v>4</v>
      </c>
      <c r="FO23" s="2">
        <v>16</v>
      </c>
      <c r="FP23" s="2">
        <v>10</v>
      </c>
      <c r="FQ23" s="2">
        <v>0</v>
      </c>
      <c r="FR23" s="2">
        <v>0</v>
      </c>
      <c r="FS23" s="2">
        <v>8</v>
      </c>
      <c r="FT23" s="2">
        <v>0</v>
      </c>
      <c r="FU23" s="2">
        <v>0</v>
      </c>
      <c r="FV23" s="2">
        <v>0</v>
      </c>
      <c r="FW23" s="2">
        <v>2</v>
      </c>
      <c r="FX23" s="2">
        <v>4</v>
      </c>
      <c r="FY23" s="2">
        <v>2</v>
      </c>
      <c r="FZ23" s="2">
        <v>0</v>
      </c>
      <c r="GA23" s="2">
        <v>0</v>
      </c>
      <c r="GB23" s="3">
        <v>308</v>
      </c>
      <c r="GC23" s="3">
        <v>13</v>
      </c>
      <c r="GD23" s="3">
        <v>7</v>
      </c>
      <c r="GE23" s="3">
        <v>2</v>
      </c>
      <c r="GF23" s="3">
        <v>28</v>
      </c>
      <c r="GG23" s="3">
        <v>145</v>
      </c>
      <c r="GH23" s="3">
        <v>103</v>
      </c>
      <c r="GI23" s="3">
        <v>10</v>
      </c>
      <c r="GJ23" s="3">
        <v>0</v>
      </c>
      <c r="GK23" s="3">
        <v>183</v>
      </c>
      <c r="GL23" s="3">
        <v>11</v>
      </c>
      <c r="GM23" s="3">
        <v>2</v>
      </c>
      <c r="GN23" s="3">
        <v>0</v>
      </c>
      <c r="GO23" s="3">
        <v>20</v>
      </c>
      <c r="GP23" s="3">
        <v>65</v>
      </c>
      <c r="GQ23" s="3">
        <v>80</v>
      </c>
      <c r="GR23" s="3">
        <v>5</v>
      </c>
      <c r="GS23" s="3">
        <v>0</v>
      </c>
      <c r="GT23" s="3">
        <v>125</v>
      </c>
      <c r="GU23" s="3">
        <v>2</v>
      </c>
      <c r="GV23" s="3">
        <v>5</v>
      </c>
      <c r="GW23" s="3">
        <v>2</v>
      </c>
      <c r="GX23" s="3">
        <v>8</v>
      </c>
      <c r="GY23" s="3">
        <v>38</v>
      </c>
      <c r="GZ23" s="3">
        <v>65</v>
      </c>
      <c r="HA23" s="3">
        <v>5</v>
      </c>
      <c r="HB23" s="3">
        <v>0</v>
      </c>
      <c r="HC23" s="1"/>
      <c r="HD23" s="1"/>
      <c r="HE23" s="1"/>
      <c r="HF23" s="1"/>
      <c r="HG23" s="1"/>
      <c r="HH23" s="1"/>
      <c r="HI23" s="1"/>
      <c r="HJ23" s="1"/>
      <c r="HK23" s="1"/>
      <c r="HL23" s="3">
        <v>4</v>
      </c>
      <c r="HM23" s="1"/>
      <c r="HN23" s="1"/>
      <c r="HO23" s="1"/>
      <c r="HP23" s="1"/>
      <c r="HQ23" s="3">
        <v>4</v>
      </c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3">
        <v>179</v>
      </c>
      <c r="IN23" s="1"/>
      <c r="IO23" s="1"/>
      <c r="IP23" s="1"/>
      <c r="IQ23" s="1"/>
      <c r="IR23" s="1"/>
      <c r="IS23" s="3">
        <v>76</v>
      </c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2">
        <v>4.2207792207792208E-2</v>
      </c>
      <c r="JF23" s="12">
        <v>2.2727272727272731E-2</v>
      </c>
      <c r="JG23" s="12">
        <v>6.4935064935064896E-3</v>
      </c>
      <c r="JH23" s="12">
        <v>9.0909090909090912E-2</v>
      </c>
      <c r="JI23" s="12">
        <v>0.33441558441558439</v>
      </c>
      <c r="JJ23" s="12">
        <v>0.4707792207792208</v>
      </c>
      <c r="JK23" s="12">
        <v>0</v>
      </c>
      <c r="JM23" s="12">
        <v>0.5941558441558441</v>
      </c>
      <c r="JN23" s="12">
        <v>0.40584415584415584</v>
      </c>
    </row>
    <row r="24" spans="1:274" x14ac:dyDescent="0.25">
      <c r="A24" s="3">
        <v>40082103226</v>
      </c>
      <c r="B24" t="s">
        <v>261</v>
      </c>
      <c r="C24" t="s">
        <v>321</v>
      </c>
      <c r="D24" t="s">
        <v>322</v>
      </c>
      <c r="E24" s="2">
        <v>-100</v>
      </c>
      <c r="F24" s="2">
        <v>-89.130434782608688</v>
      </c>
      <c r="G24" s="2">
        <v>-100</v>
      </c>
      <c r="H24" s="1"/>
      <c r="I24" s="2">
        <v>8.0086580086580099</v>
      </c>
      <c r="J24" s="2">
        <v>0</v>
      </c>
      <c r="K24" s="2">
        <v>0.10869565217391304</v>
      </c>
      <c r="L24" s="2">
        <v>0</v>
      </c>
      <c r="M24" s="1"/>
      <c r="N24" s="2">
        <v>2.1212121212121215</v>
      </c>
      <c r="O24" s="12">
        <v>0</v>
      </c>
      <c r="P24" s="12">
        <v>0.90909090909090906</v>
      </c>
      <c r="Q24" s="12">
        <v>0</v>
      </c>
      <c r="R24" s="12">
        <v>9.0909090909090912E-2</v>
      </c>
      <c r="S24" s="12">
        <v>0.31818181818181818</v>
      </c>
      <c r="T24" s="12">
        <v>0.68181818181818177</v>
      </c>
      <c r="U24" s="12">
        <v>0.31818181818181818</v>
      </c>
      <c r="V24" s="13">
        <v>0.1116751269035533</v>
      </c>
      <c r="W24" s="13">
        <v>0</v>
      </c>
      <c r="X24" s="13">
        <v>0</v>
      </c>
      <c r="Z24" s="13">
        <v>0</v>
      </c>
      <c r="AA24" s="13">
        <v>0.10869565217391304</v>
      </c>
      <c r="AB24" s="13">
        <v>1</v>
      </c>
      <c r="AD24" s="13">
        <v>0</v>
      </c>
      <c r="AE24" s="13">
        <v>0.15151515151515152</v>
      </c>
      <c r="AG24" s="13">
        <v>0</v>
      </c>
      <c r="AI24" s="13">
        <v>0</v>
      </c>
      <c r="AJ24" s="13">
        <v>0.16304347826086957</v>
      </c>
      <c r="AM24" s="13">
        <v>0</v>
      </c>
      <c r="AN24" s="13">
        <v>7.1428571428571425E-2</v>
      </c>
      <c r="AO24" s="13">
        <v>0</v>
      </c>
      <c r="AR24" s="13">
        <v>0</v>
      </c>
      <c r="AS24" s="13">
        <v>5.434782608695652E-2</v>
      </c>
      <c r="AT24" s="13">
        <v>1</v>
      </c>
      <c r="AV24" s="13">
        <v>0</v>
      </c>
      <c r="AX24" s="13">
        <v>0</v>
      </c>
      <c r="AY24" s="13">
        <v>0</v>
      </c>
      <c r="AZ24" s="13">
        <v>0</v>
      </c>
      <c r="BA24" s="13">
        <v>0</v>
      </c>
      <c r="BC24" s="13">
        <v>0</v>
      </c>
      <c r="BD24" s="13">
        <v>0</v>
      </c>
      <c r="BE24" s="13">
        <v>0</v>
      </c>
      <c r="BF24" s="13">
        <v>1</v>
      </c>
      <c r="BG24" s="13">
        <v>0</v>
      </c>
      <c r="BH24" s="13">
        <v>0</v>
      </c>
      <c r="BI24" s="13">
        <v>0</v>
      </c>
      <c r="BJ24" s="13">
        <v>0</v>
      </c>
      <c r="BK24" s="13">
        <v>1</v>
      </c>
      <c r="BL24" s="13">
        <v>0</v>
      </c>
      <c r="BM24" s="13">
        <v>0</v>
      </c>
      <c r="BN24" s="13">
        <v>0</v>
      </c>
      <c r="BO24" s="13">
        <v>0</v>
      </c>
      <c r="BP24" s="13">
        <v>0</v>
      </c>
      <c r="BQ24" s="13">
        <v>0</v>
      </c>
      <c r="BR24" s="13">
        <v>0</v>
      </c>
      <c r="BS24" s="13">
        <v>0</v>
      </c>
      <c r="BT24" s="13">
        <v>0</v>
      </c>
      <c r="BU24" s="13">
        <v>0</v>
      </c>
      <c r="BV24" s="13">
        <v>0</v>
      </c>
      <c r="BW24" s="13">
        <v>0</v>
      </c>
      <c r="BY24" s="13">
        <v>0</v>
      </c>
      <c r="BZ24" s="13">
        <v>0</v>
      </c>
      <c r="CA24" s="13">
        <v>0</v>
      </c>
      <c r="CB24" s="13">
        <v>0</v>
      </c>
      <c r="CE24" s="13">
        <v>0</v>
      </c>
      <c r="CF24" s="13">
        <v>0</v>
      </c>
      <c r="CG24" s="13">
        <v>8.6956521739130432E-2</v>
      </c>
      <c r="CH24" s="13">
        <v>0</v>
      </c>
      <c r="CI24" s="13">
        <v>0</v>
      </c>
      <c r="CJ24" s="13">
        <v>0</v>
      </c>
      <c r="CK24" s="13">
        <v>0</v>
      </c>
      <c r="CL24" s="13">
        <v>9.4117647058823528E-2</v>
      </c>
      <c r="CM24" s="13">
        <v>0</v>
      </c>
      <c r="CN24" s="13">
        <v>0</v>
      </c>
      <c r="CO24" s="13">
        <v>0</v>
      </c>
      <c r="CQ24" s="13">
        <v>0</v>
      </c>
      <c r="CR24" s="13">
        <v>0</v>
      </c>
      <c r="CS24" s="13">
        <v>0</v>
      </c>
      <c r="CT24" s="13">
        <v>0</v>
      </c>
      <c r="CW24" s="13">
        <v>0</v>
      </c>
      <c r="CX24" s="13">
        <v>0</v>
      </c>
      <c r="CY24" s="2">
        <v>22</v>
      </c>
      <c r="CZ24" s="2">
        <v>0</v>
      </c>
      <c r="DA24" s="2">
        <v>0</v>
      </c>
      <c r="DB24" s="2">
        <v>0</v>
      </c>
      <c r="DC24" s="2">
        <v>0</v>
      </c>
      <c r="DD24" s="2">
        <v>20</v>
      </c>
      <c r="DE24" s="2">
        <v>2</v>
      </c>
      <c r="DF24" s="2">
        <v>0</v>
      </c>
      <c r="DG24" s="2">
        <v>0</v>
      </c>
      <c r="DH24" s="2">
        <v>15</v>
      </c>
      <c r="DI24" s="2">
        <v>0</v>
      </c>
      <c r="DJ24" s="2">
        <v>0</v>
      </c>
      <c r="DK24" s="2">
        <v>0</v>
      </c>
      <c r="DL24" s="2">
        <v>0</v>
      </c>
      <c r="DM24" s="2">
        <v>15</v>
      </c>
      <c r="DN24" s="2">
        <v>0</v>
      </c>
      <c r="DO24" s="2">
        <v>0</v>
      </c>
      <c r="DP24" s="2">
        <v>0</v>
      </c>
      <c r="DQ24" s="2">
        <v>7</v>
      </c>
      <c r="DR24" s="2">
        <v>0</v>
      </c>
      <c r="DS24" s="2">
        <v>0</v>
      </c>
      <c r="DT24" s="2">
        <v>0</v>
      </c>
      <c r="DU24" s="2">
        <v>0</v>
      </c>
      <c r="DV24" s="2">
        <v>5</v>
      </c>
      <c r="DW24" s="2">
        <v>2</v>
      </c>
      <c r="DX24" s="2">
        <v>0</v>
      </c>
      <c r="DY24" s="2">
        <v>0</v>
      </c>
      <c r="DZ24" s="2">
        <v>7</v>
      </c>
      <c r="EA24" s="2">
        <v>0</v>
      </c>
      <c r="EB24" s="2">
        <v>0</v>
      </c>
      <c r="EC24" s="2">
        <v>0</v>
      </c>
      <c r="ED24" s="2">
        <v>0</v>
      </c>
      <c r="EE24" s="2">
        <v>7</v>
      </c>
      <c r="EF24" s="2">
        <v>0</v>
      </c>
      <c r="EG24" s="2">
        <v>0</v>
      </c>
      <c r="EH24" s="2">
        <v>0</v>
      </c>
      <c r="EI24" s="2">
        <v>7</v>
      </c>
      <c r="EJ24" s="2">
        <v>0</v>
      </c>
      <c r="EK24" s="2">
        <v>0</v>
      </c>
      <c r="EL24" s="2">
        <v>0</v>
      </c>
      <c r="EM24" s="2">
        <v>0</v>
      </c>
      <c r="EN24" s="2">
        <v>7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15</v>
      </c>
      <c r="FB24" s="2">
        <v>0</v>
      </c>
      <c r="FC24" s="2">
        <v>0</v>
      </c>
      <c r="FD24" s="2">
        <v>0</v>
      </c>
      <c r="FE24" s="2">
        <v>0</v>
      </c>
      <c r="FF24" s="2">
        <v>13</v>
      </c>
      <c r="FG24" s="2">
        <v>2</v>
      </c>
      <c r="FH24" s="2">
        <v>0</v>
      </c>
      <c r="FI24" s="2">
        <v>0</v>
      </c>
      <c r="FJ24" s="2">
        <v>8</v>
      </c>
      <c r="FK24" s="2">
        <v>0</v>
      </c>
      <c r="FL24" s="2">
        <v>0</v>
      </c>
      <c r="FM24" s="2">
        <v>0</v>
      </c>
      <c r="FN24" s="2">
        <v>0</v>
      </c>
      <c r="FO24" s="2">
        <v>8</v>
      </c>
      <c r="FP24" s="2">
        <v>0</v>
      </c>
      <c r="FQ24" s="2">
        <v>0</v>
      </c>
      <c r="FR24" s="2">
        <v>0</v>
      </c>
      <c r="FS24" s="2">
        <v>7</v>
      </c>
      <c r="FT24" s="2">
        <v>0</v>
      </c>
      <c r="FU24" s="2">
        <v>0</v>
      </c>
      <c r="FV24" s="2">
        <v>0</v>
      </c>
      <c r="FW24" s="2">
        <v>0</v>
      </c>
      <c r="FX24" s="2">
        <v>5</v>
      </c>
      <c r="FY24" s="2">
        <v>2</v>
      </c>
      <c r="FZ24" s="2">
        <v>0</v>
      </c>
      <c r="GA24" s="2">
        <v>0</v>
      </c>
      <c r="GB24" s="3">
        <v>197</v>
      </c>
      <c r="GC24" s="3">
        <v>2</v>
      </c>
      <c r="GD24" s="3">
        <v>2</v>
      </c>
      <c r="GE24" s="3">
        <v>0</v>
      </c>
      <c r="GF24" s="3">
        <v>7</v>
      </c>
      <c r="GG24" s="3">
        <v>2</v>
      </c>
      <c r="GH24" s="3">
        <v>184</v>
      </c>
      <c r="GI24" s="3">
        <v>0</v>
      </c>
      <c r="GJ24" s="3">
        <v>7</v>
      </c>
      <c r="GK24" s="3">
        <v>99</v>
      </c>
      <c r="GL24" s="3">
        <v>0</v>
      </c>
      <c r="GM24" s="3">
        <v>2</v>
      </c>
      <c r="GN24" s="3">
        <v>0</v>
      </c>
      <c r="GO24" s="3">
        <v>5</v>
      </c>
      <c r="GP24" s="3">
        <v>92</v>
      </c>
      <c r="GQ24" s="3">
        <v>0</v>
      </c>
      <c r="GR24" s="3">
        <v>0</v>
      </c>
      <c r="GS24" s="3">
        <v>5</v>
      </c>
      <c r="GT24" s="3">
        <v>98</v>
      </c>
      <c r="GU24" s="3">
        <v>2</v>
      </c>
      <c r="GV24" s="3">
        <v>0</v>
      </c>
      <c r="GW24" s="3">
        <v>0</v>
      </c>
      <c r="GX24" s="3">
        <v>2</v>
      </c>
      <c r="GY24" s="3">
        <v>92</v>
      </c>
      <c r="GZ24" s="3">
        <v>2</v>
      </c>
      <c r="HA24" s="3">
        <v>0</v>
      </c>
      <c r="HB24" s="3">
        <v>2</v>
      </c>
      <c r="HC24" s="1"/>
      <c r="HD24" s="1"/>
      <c r="HE24" s="1"/>
      <c r="HF24" s="1"/>
      <c r="HG24" s="1"/>
      <c r="HH24" s="1"/>
      <c r="HI24" s="1"/>
      <c r="HJ24" s="1"/>
      <c r="HK24" s="1"/>
      <c r="HL24" s="3">
        <v>7</v>
      </c>
      <c r="HM24" s="1"/>
      <c r="HN24" s="1"/>
      <c r="HO24" s="1"/>
      <c r="HP24" s="1"/>
      <c r="HQ24" s="1"/>
      <c r="HR24" s="3">
        <v>7</v>
      </c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3">
        <v>92</v>
      </c>
      <c r="IN24" s="1"/>
      <c r="IO24" s="1"/>
      <c r="IP24" s="1"/>
      <c r="IQ24" s="1"/>
      <c r="IR24" s="3">
        <v>85</v>
      </c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2">
        <v>1.015228426395939E-2</v>
      </c>
      <c r="JF24" s="12">
        <v>1.015228426395939E-2</v>
      </c>
      <c r="JG24" s="12">
        <v>0</v>
      </c>
      <c r="JH24" s="12">
        <v>3.553299492385787E-2</v>
      </c>
      <c r="JI24" s="12">
        <v>0.93401015228426398</v>
      </c>
      <c r="JJ24" s="12">
        <v>1.015228426395939E-2</v>
      </c>
      <c r="JK24" s="12">
        <v>3.553299492385787E-2</v>
      </c>
      <c r="JM24" s="12">
        <v>0.5025380710659898</v>
      </c>
      <c r="JN24" s="12">
        <v>0.49746192893401014</v>
      </c>
    </row>
    <row r="25" spans="1:274" x14ac:dyDescent="0.25">
      <c r="A25" s="3">
        <v>40088003398</v>
      </c>
      <c r="B25" t="s">
        <v>261</v>
      </c>
      <c r="C25" t="s">
        <v>367</v>
      </c>
      <c r="D25" t="s">
        <v>367</v>
      </c>
      <c r="E25" s="2">
        <v>106.28571428571428</v>
      </c>
      <c r="F25" s="2">
        <v>-0.34693877551020408</v>
      </c>
      <c r="G25" s="2">
        <v>-8</v>
      </c>
      <c r="H25" s="2">
        <v>-11.151079136690647</v>
      </c>
      <c r="I25" s="2">
        <v>3.5384615384615388</v>
      </c>
      <c r="J25" s="2">
        <v>14.285714285714285</v>
      </c>
      <c r="K25" s="2">
        <v>0.95663265306122447</v>
      </c>
      <c r="L25" s="2">
        <v>0</v>
      </c>
      <c r="M25" s="2">
        <v>0</v>
      </c>
      <c r="N25" s="2">
        <v>1.4423076923076923</v>
      </c>
      <c r="O25" s="12">
        <v>0.25806451612903225</v>
      </c>
      <c r="P25" s="12">
        <v>0.4838709677419355</v>
      </c>
      <c r="Q25" s="12">
        <v>0</v>
      </c>
      <c r="R25" s="12">
        <v>0.25806451612903225</v>
      </c>
      <c r="S25" s="12">
        <v>0</v>
      </c>
      <c r="T25" s="12">
        <v>0.67741935483870963</v>
      </c>
      <c r="U25" s="12">
        <v>0.32258064516129031</v>
      </c>
      <c r="V25" s="13">
        <v>0.10097719869706841</v>
      </c>
      <c r="W25" s="13">
        <v>0</v>
      </c>
      <c r="X25" s="13">
        <v>0</v>
      </c>
      <c r="Z25" s="13">
        <v>1.1428571428571428</v>
      </c>
      <c r="AA25" s="13">
        <v>7.6530612244897961E-2</v>
      </c>
      <c r="AB25" s="13">
        <v>0.08</v>
      </c>
      <c r="AD25" s="13">
        <v>0.25</v>
      </c>
      <c r="AE25" s="13">
        <v>0.11538461538461539</v>
      </c>
      <c r="AF25" s="13">
        <v>0</v>
      </c>
      <c r="AI25" s="13">
        <v>0.8</v>
      </c>
      <c r="AJ25" s="13">
        <v>0.12149532710280374</v>
      </c>
      <c r="AK25" s="13">
        <v>5.8823529411764712E-2</v>
      </c>
      <c r="AM25" s="13">
        <v>0.29411764705882354</v>
      </c>
      <c r="AN25" s="13">
        <v>0.08</v>
      </c>
      <c r="AP25" s="13">
        <v>0</v>
      </c>
      <c r="AR25" s="13">
        <v>2</v>
      </c>
      <c r="AS25" s="13">
        <v>2.247191011235955E-2</v>
      </c>
      <c r="AT25" s="13">
        <v>0.125</v>
      </c>
      <c r="AV25" s="13">
        <v>0.18181818181818182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0</v>
      </c>
      <c r="BT25" s="13">
        <v>0</v>
      </c>
      <c r="BU25" s="13">
        <v>0</v>
      </c>
      <c r="BV25" s="13">
        <v>0</v>
      </c>
      <c r="BW25" s="13">
        <v>0</v>
      </c>
      <c r="BX25" s="13">
        <v>0.11151079136690648</v>
      </c>
      <c r="BY25" s="13">
        <v>0</v>
      </c>
      <c r="BZ25" s="13">
        <v>0</v>
      </c>
      <c r="CA25" s="13">
        <v>0</v>
      </c>
      <c r="CC25" s="13">
        <v>8.9820359281437126E-2</v>
      </c>
      <c r="CE25" s="13">
        <v>0</v>
      </c>
      <c r="CG25" s="13">
        <v>0.12883435582822086</v>
      </c>
      <c r="CH25" s="13">
        <v>0</v>
      </c>
      <c r="CI25" s="13">
        <v>0</v>
      </c>
      <c r="CJ25" s="13">
        <v>0</v>
      </c>
      <c r="CL25" s="13">
        <v>0.14772727272727273</v>
      </c>
      <c r="CN25" s="13">
        <v>0</v>
      </c>
      <c r="CP25" s="13">
        <v>8.6956521739130432E-2</v>
      </c>
      <c r="CQ25" s="13">
        <v>0</v>
      </c>
      <c r="CR25" s="13">
        <v>0</v>
      </c>
      <c r="CS25" s="13">
        <v>0</v>
      </c>
      <c r="CU25" s="13">
        <v>2.5316455696202531E-2</v>
      </c>
      <c r="CW25" s="13">
        <v>0</v>
      </c>
      <c r="CY25" s="2">
        <v>31</v>
      </c>
      <c r="CZ25" s="2">
        <v>0</v>
      </c>
      <c r="DA25" s="2">
        <v>0</v>
      </c>
      <c r="DB25" s="2">
        <v>0</v>
      </c>
      <c r="DC25" s="2">
        <v>8</v>
      </c>
      <c r="DD25" s="2">
        <v>15</v>
      </c>
      <c r="DE25" s="2">
        <v>8</v>
      </c>
      <c r="DF25" s="2">
        <v>0</v>
      </c>
      <c r="DG25" s="2">
        <v>7</v>
      </c>
      <c r="DH25" s="2">
        <v>21</v>
      </c>
      <c r="DI25" s="2">
        <v>0</v>
      </c>
      <c r="DJ25" s="2">
        <v>0</v>
      </c>
      <c r="DK25" s="2">
        <v>0</v>
      </c>
      <c r="DL25" s="2">
        <v>4</v>
      </c>
      <c r="DM25" s="2">
        <v>13</v>
      </c>
      <c r="DN25" s="2">
        <v>4</v>
      </c>
      <c r="DO25" s="2">
        <v>0</v>
      </c>
      <c r="DP25" s="2">
        <v>5</v>
      </c>
      <c r="DQ25" s="2">
        <v>10</v>
      </c>
      <c r="DR25" s="2">
        <v>0</v>
      </c>
      <c r="DS25" s="2">
        <v>0</v>
      </c>
      <c r="DT25" s="2">
        <v>0</v>
      </c>
      <c r="DU25" s="2">
        <v>4</v>
      </c>
      <c r="DV25" s="2">
        <v>2</v>
      </c>
      <c r="DW25" s="2">
        <v>4</v>
      </c>
      <c r="DX25" s="2">
        <v>0</v>
      </c>
      <c r="DY25" s="2">
        <v>2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31</v>
      </c>
      <c r="FB25" s="2">
        <v>0</v>
      </c>
      <c r="FC25" s="2">
        <v>0</v>
      </c>
      <c r="FD25" s="2">
        <v>0</v>
      </c>
      <c r="FE25" s="2">
        <v>8</v>
      </c>
      <c r="FF25" s="2">
        <v>15</v>
      </c>
      <c r="FG25" s="2">
        <v>8</v>
      </c>
      <c r="FH25" s="2">
        <v>0</v>
      </c>
      <c r="FI25" s="2">
        <v>7</v>
      </c>
      <c r="FJ25" s="2">
        <v>21</v>
      </c>
      <c r="FK25" s="2">
        <v>0</v>
      </c>
      <c r="FL25" s="2">
        <v>0</v>
      </c>
      <c r="FM25" s="2">
        <v>0</v>
      </c>
      <c r="FN25" s="2">
        <v>4</v>
      </c>
      <c r="FO25" s="2">
        <v>13</v>
      </c>
      <c r="FP25" s="2">
        <v>4</v>
      </c>
      <c r="FQ25" s="2">
        <v>0</v>
      </c>
      <c r="FR25" s="2">
        <v>5</v>
      </c>
      <c r="FS25" s="2">
        <v>10</v>
      </c>
      <c r="FT25" s="2">
        <v>0</v>
      </c>
      <c r="FU25" s="2">
        <v>0</v>
      </c>
      <c r="FV25" s="2">
        <v>0</v>
      </c>
      <c r="FW25" s="2">
        <v>4</v>
      </c>
      <c r="FX25" s="2">
        <v>2</v>
      </c>
      <c r="FY25" s="2">
        <v>4</v>
      </c>
      <c r="FZ25" s="2">
        <v>0</v>
      </c>
      <c r="GA25" s="2">
        <v>2</v>
      </c>
      <c r="GB25" s="3">
        <v>307</v>
      </c>
      <c r="GC25" s="3">
        <v>2</v>
      </c>
      <c r="GD25" s="3">
        <v>2</v>
      </c>
      <c r="GE25" s="3">
        <v>0</v>
      </c>
      <c r="GF25" s="3">
        <v>7</v>
      </c>
      <c r="GG25" s="3">
        <v>100</v>
      </c>
      <c r="GH25" s="3">
        <v>196</v>
      </c>
      <c r="GI25" s="3">
        <v>0</v>
      </c>
      <c r="GJ25" s="3">
        <v>28</v>
      </c>
      <c r="GK25" s="3">
        <v>182</v>
      </c>
      <c r="GL25" s="3">
        <v>2</v>
      </c>
      <c r="GM25" s="3">
        <v>0</v>
      </c>
      <c r="GN25" s="3">
        <v>0</v>
      </c>
      <c r="GO25" s="3">
        <v>5</v>
      </c>
      <c r="GP25" s="3">
        <v>107</v>
      </c>
      <c r="GQ25" s="3">
        <v>68</v>
      </c>
      <c r="GR25" s="3">
        <v>0</v>
      </c>
      <c r="GS25" s="3">
        <v>17</v>
      </c>
      <c r="GT25" s="3">
        <v>125</v>
      </c>
      <c r="GU25" s="3">
        <v>0</v>
      </c>
      <c r="GV25" s="3">
        <v>2</v>
      </c>
      <c r="GW25" s="3">
        <v>0</v>
      </c>
      <c r="GX25" s="3">
        <v>2</v>
      </c>
      <c r="GY25" s="3">
        <v>89</v>
      </c>
      <c r="GZ25" s="3">
        <v>32</v>
      </c>
      <c r="HA25" s="3">
        <v>0</v>
      </c>
      <c r="HB25" s="3">
        <v>11</v>
      </c>
      <c r="HC25" s="3">
        <v>29</v>
      </c>
      <c r="HD25" s="1"/>
      <c r="HE25" s="1"/>
      <c r="HF25" s="1"/>
      <c r="HG25" s="1"/>
      <c r="HH25" s="1"/>
      <c r="HI25" s="3">
        <v>29</v>
      </c>
      <c r="HJ25" s="1"/>
      <c r="HK25" s="1"/>
      <c r="HL25" s="3">
        <v>19</v>
      </c>
      <c r="HM25" s="1"/>
      <c r="HN25" s="1"/>
      <c r="HO25" s="1"/>
      <c r="HP25" s="1"/>
      <c r="HQ25" s="1"/>
      <c r="HR25" s="3">
        <v>19</v>
      </c>
      <c r="HS25" s="1"/>
      <c r="HT25" s="1"/>
      <c r="HU25" s="3">
        <v>10</v>
      </c>
      <c r="HV25" s="1"/>
      <c r="HW25" s="1"/>
      <c r="HX25" s="1"/>
      <c r="HY25" s="1"/>
      <c r="HZ25" s="1"/>
      <c r="IA25" s="3">
        <v>10</v>
      </c>
      <c r="IB25" s="1"/>
      <c r="IC25" s="1"/>
      <c r="ID25" s="3">
        <v>278</v>
      </c>
      <c r="IE25" s="1"/>
      <c r="IF25" s="1"/>
      <c r="IG25" s="1"/>
      <c r="IH25" s="1"/>
      <c r="II25" s="3">
        <v>167</v>
      </c>
      <c r="IJ25" s="1"/>
      <c r="IK25" s="1"/>
      <c r="IL25" s="1"/>
      <c r="IM25" s="3">
        <v>163</v>
      </c>
      <c r="IN25" s="1"/>
      <c r="IO25" s="1"/>
      <c r="IP25" s="1"/>
      <c r="IQ25" s="1"/>
      <c r="IR25" s="3">
        <v>88</v>
      </c>
      <c r="IS25" s="1"/>
      <c r="IT25" s="1"/>
      <c r="IU25" s="1"/>
      <c r="IV25" s="3">
        <v>115</v>
      </c>
      <c r="IW25" s="1"/>
      <c r="IX25" s="1"/>
      <c r="IY25" s="1"/>
      <c r="IZ25" s="1"/>
      <c r="JA25" s="3">
        <v>79</v>
      </c>
      <c r="JB25" s="1"/>
      <c r="JC25" s="1"/>
      <c r="JD25" s="1"/>
      <c r="JE25" s="12">
        <v>6.5146579804560298E-3</v>
      </c>
      <c r="JF25" s="12">
        <v>6.5146579804560298E-3</v>
      </c>
      <c r="JG25" s="12">
        <v>0</v>
      </c>
      <c r="JH25" s="12">
        <v>2.2801302931596091E-2</v>
      </c>
      <c r="JI25" s="12">
        <v>0.6384364820846905</v>
      </c>
      <c r="JJ25" s="12">
        <v>0.32573289902280128</v>
      </c>
      <c r="JK25" s="12">
        <v>9.1205211726384364E-2</v>
      </c>
      <c r="JL25" s="12">
        <v>9.4462540716612378E-2</v>
      </c>
      <c r="JM25" s="12">
        <v>0.59283387622149841</v>
      </c>
      <c r="JN25" s="12">
        <v>0.40716612377850164</v>
      </c>
    </row>
    <row r="26" spans="1:274" x14ac:dyDescent="0.25">
      <c r="A26" s="3">
        <v>40014901897</v>
      </c>
      <c r="B26" t="s">
        <v>261</v>
      </c>
      <c r="C26" t="s">
        <v>345</v>
      </c>
      <c r="D26" t="s">
        <v>346</v>
      </c>
      <c r="E26" s="2">
        <v>-21.052631578947366</v>
      </c>
      <c r="F26" s="2">
        <v>-13.052631578947366</v>
      </c>
      <c r="G26" s="2">
        <v>-21.052631578947366</v>
      </c>
      <c r="H26" s="2">
        <v>18.666666666666664</v>
      </c>
      <c r="I26" s="2">
        <v>11.424984306340239</v>
      </c>
      <c r="J26" s="2">
        <v>0</v>
      </c>
      <c r="K26" s="2">
        <v>0.38</v>
      </c>
      <c r="L26" s="2">
        <v>0</v>
      </c>
      <c r="M26" s="2">
        <v>3.333333333333333</v>
      </c>
      <c r="N26" s="2">
        <v>4.3703703703703702</v>
      </c>
      <c r="O26" s="12">
        <v>0</v>
      </c>
      <c r="P26" s="12">
        <v>0.5714285714285714</v>
      </c>
      <c r="Q26" s="12">
        <v>0</v>
      </c>
      <c r="R26" s="12">
        <v>0.2857142857142857</v>
      </c>
      <c r="S26" s="12">
        <v>0.2857142857142857</v>
      </c>
      <c r="T26" s="12">
        <v>0.8571428571428571</v>
      </c>
      <c r="U26" s="12">
        <v>0.14285714285714285</v>
      </c>
      <c r="V26" s="13">
        <v>0.1</v>
      </c>
      <c r="W26" s="13">
        <v>0</v>
      </c>
      <c r="X26" s="13">
        <v>1</v>
      </c>
      <c r="Z26" s="13">
        <v>0</v>
      </c>
      <c r="AA26" s="13">
        <v>0.08</v>
      </c>
      <c r="AB26" s="13">
        <v>0.21052631578947367</v>
      </c>
      <c r="AC26" s="13">
        <v>0</v>
      </c>
      <c r="AD26" s="13">
        <v>0.5</v>
      </c>
      <c r="AE26" s="13">
        <v>0.14814814814814814</v>
      </c>
      <c r="AF26" s="13">
        <v>0</v>
      </c>
      <c r="AG26" s="13">
        <v>1</v>
      </c>
      <c r="AI26" s="13">
        <v>0</v>
      </c>
      <c r="AJ26" s="13">
        <v>0.10714285714285714</v>
      </c>
      <c r="AK26" s="13">
        <v>0.36363636363636365</v>
      </c>
      <c r="AL26" s="13">
        <v>0</v>
      </c>
      <c r="AM26" s="13">
        <v>1</v>
      </c>
      <c r="AN26" s="13">
        <v>3.3898305084745763E-2</v>
      </c>
      <c r="AR26" s="13">
        <v>0</v>
      </c>
      <c r="AS26" s="13">
        <v>4.5454545454545463E-2</v>
      </c>
      <c r="AT26" s="13">
        <v>0</v>
      </c>
      <c r="AU26" s="13">
        <v>0</v>
      </c>
      <c r="AV26" s="13">
        <v>0</v>
      </c>
      <c r="AW26" s="13">
        <v>0.26666666666666666</v>
      </c>
      <c r="AX26" s="13">
        <v>0</v>
      </c>
      <c r="AY26" s="13">
        <v>0</v>
      </c>
      <c r="AZ26" s="13">
        <v>0</v>
      </c>
      <c r="BA26" s="13">
        <v>0</v>
      </c>
      <c r="BB26" s="13">
        <v>0.18181818181818182</v>
      </c>
      <c r="BD26" s="13">
        <v>0</v>
      </c>
      <c r="BE26" s="13">
        <v>0</v>
      </c>
      <c r="BF26" s="13">
        <v>0.5714285714285714</v>
      </c>
      <c r="BG26" s="13">
        <v>0</v>
      </c>
      <c r="BH26" s="13">
        <v>0</v>
      </c>
      <c r="BI26" s="13">
        <v>0</v>
      </c>
      <c r="BJ26" s="13">
        <v>0</v>
      </c>
      <c r="BK26" s="13">
        <v>0.2857142857142857</v>
      </c>
      <c r="BM26" s="13">
        <v>0</v>
      </c>
      <c r="BN26" s="13">
        <v>0</v>
      </c>
      <c r="BO26" s="13">
        <v>0</v>
      </c>
      <c r="BP26" s="13">
        <v>0</v>
      </c>
      <c r="BQ26" s="13">
        <v>0</v>
      </c>
      <c r="BR26" s="13">
        <v>0</v>
      </c>
      <c r="BS26" s="13">
        <v>0</v>
      </c>
      <c r="BT26" s="13">
        <v>0</v>
      </c>
      <c r="BU26" s="13">
        <v>0</v>
      </c>
      <c r="BV26" s="13">
        <v>0</v>
      </c>
      <c r="BW26" s="13">
        <v>0</v>
      </c>
      <c r="BX26" s="13">
        <v>0.08</v>
      </c>
      <c r="BY26" s="13">
        <v>0</v>
      </c>
      <c r="CA26" s="13">
        <v>0</v>
      </c>
      <c r="CB26" s="13">
        <v>0</v>
      </c>
      <c r="CC26" s="13">
        <v>6.741573033707865E-2</v>
      </c>
      <c r="CE26" s="13">
        <v>0</v>
      </c>
      <c r="CG26" s="13">
        <v>0.10810810810810811</v>
      </c>
      <c r="CH26" s="13">
        <v>0</v>
      </c>
      <c r="CJ26" s="13">
        <v>0</v>
      </c>
      <c r="CK26" s="13">
        <v>0</v>
      </c>
      <c r="CL26" s="13">
        <v>8.1632653061224483E-2</v>
      </c>
      <c r="CN26" s="13">
        <v>0</v>
      </c>
      <c r="CP26" s="13">
        <v>3.9215686274509803E-2</v>
      </c>
      <c r="CQ26" s="13">
        <v>0</v>
      </c>
      <c r="CR26" s="13">
        <v>0</v>
      </c>
      <c r="CS26" s="13">
        <v>0</v>
      </c>
      <c r="CT26" s="13">
        <v>0</v>
      </c>
      <c r="CU26" s="13">
        <v>0.05</v>
      </c>
      <c r="CV26" s="13">
        <v>0</v>
      </c>
      <c r="CW26" s="13">
        <v>0</v>
      </c>
      <c r="CX26" s="13">
        <v>0</v>
      </c>
      <c r="CY26" s="2">
        <v>14</v>
      </c>
      <c r="CZ26" s="2">
        <v>0</v>
      </c>
      <c r="DA26" s="2">
        <v>2</v>
      </c>
      <c r="DB26" s="2">
        <v>0</v>
      </c>
      <c r="DC26" s="2">
        <v>0</v>
      </c>
      <c r="DD26" s="2">
        <v>8</v>
      </c>
      <c r="DE26" s="2">
        <v>4</v>
      </c>
      <c r="DF26" s="2">
        <v>0</v>
      </c>
      <c r="DG26" s="2">
        <v>2</v>
      </c>
      <c r="DH26" s="2">
        <v>12</v>
      </c>
      <c r="DI26" s="2">
        <v>0</v>
      </c>
      <c r="DJ26" s="2">
        <v>2</v>
      </c>
      <c r="DK26" s="2">
        <v>0</v>
      </c>
      <c r="DL26" s="2">
        <v>0</v>
      </c>
      <c r="DM26" s="2">
        <v>6</v>
      </c>
      <c r="DN26" s="2">
        <v>4</v>
      </c>
      <c r="DO26" s="2">
        <v>0</v>
      </c>
      <c r="DP26" s="2">
        <v>2</v>
      </c>
      <c r="DQ26" s="2">
        <v>2</v>
      </c>
      <c r="DR26" s="2">
        <v>0</v>
      </c>
      <c r="DS26" s="2">
        <v>0</v>
      </c>
      <c r="DT26" s="2">
        <v>0</v>
      </c>
      <c r="DU26" s="2">
        <v>0</v>
      </c>
      <c r="DV26" s="2">
        <v>2</v>
      </c>
      <c r="DW26" s="2">
        <v>0</v>
      </c>
      <c r="DX26" s="2">
        <v>0</v>
      </c>
      <c r="DY26" s="2">
        <v>0</v>
      </c>
      <c r="DZ26" s="2">
        <v>4</v>
      </c>
      <c r="EA26" s="2">
        <v>0</v>
      </c>
      <c r="EB26" s="2">
        <v>0</v>
      </c>
      <c r="EC26" s="2">
        <v>0</v>
      </c>
      <c r="ED26" s="2">
        <v>0</v>
      </c>
      <c r="EE26" s="2">
        <v>2</v>
      </c>
      <c r="EF26" s="2">
        <v>2</v>
      </c>
      <c r="EG26" s="2">
        <v>0</v>
      </c>
      <c r="EH26" s="2">
        <v>0</v>
      </c>
      <c r="EI26" s="2">
        <v>4</v>
      </c>
      <c r="EJ26" s="2">
        <v>0</v>
      </c>
      <c r="EK26" s="2">
        <v>0</v>
      </c>
      <c r="EL26" s="2">
        <v>0</v>
      </c>
      <c r="EM26" s="2">
        <v>0</v>
      </c>
      <c r="EN26" s="2">
        <v>2</v>
      </c>
      <c r="EO26" s="2">
        <v>2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10</v>
      </c>
      <c r="FB26" s="2">
        <v>0</v>
      </c>
      <c r="FC26" s="2">
        <v>2</v>
      </c>
      <c r="FD26" s="2">
        <v>0</v>
      </c>
      <c r="FE26" s="2">
        <v>0</v>
      </c>
      <c r="FF26" s="2">
        <v>6</v>
      </c>
      <c r="FG26" s="2">
        <v>2</v>
      </c>
      <c r="FH26" s="2">
        <v>0</v>
      </c>
      <c r="FI26" s="2">
        <v>2</v>
      </c>
      <c r="FJ26" s="2">
        <v>8</v>
      </c>
      <c r="FK26" s="2">
        <v>0</v>
      </c>
      <c r="FL26" s="2">
        <v>2</v>
      </c>
      <c r="FM26" s="2">
        <v>0</v>
      </c>
      <c r="FN26" s="2">
        <v>0</v>
      </c>
      <c r="FO26" s="2">
        <v>4</v>
      </c>
      <c r="FP26" s="2">
        <v>2</v>
      </c>
      <c r="FQ26" s="2">
        <v>0</v>
      </c>
      <c r="FR26" s="2">
        <v>2</v>
      </c>
      <c r="FS26" s="2">
        <v>2</v>
      </c>
      <c r="FT26" s="2">
        <v>0</v>
      </c>
      <c r="FU26" s="2">
        <v>0</v>
      </c>
      <c r="FV26" s="2">
        <v>0</v>
      </c>
      <c r="FW26" s="2">
        <v>0</v>
      </c>
      <c r="FX26" s="2">
        <v>2</v>
      </c>
      <c r="FY26" s="2">
        <v>0</v>
      </c>
      <c r="FZ26" s="2">
        <v>0</v>
      </c>
      <c r="GA26" s="2">
        <v>0</v>
      </c>
      <c r="GB26" s="3">
        <v>140</v>
      </c>
      <c r="GC26" s="3">
        <v>2</v>
      </c>
      <c r="GD26" s="3">
        <v>2</v>
      </c>
      <c r="GE26" s="3">
        <v>0</v>
      </c>
      <c r="GF26" s="3">
        <v>10</v>
      </c>
      <c r="GG26" s="3">
        <v>19</v>
      </c>
      <c r="GH26" s="3">
        <v>100</v>
      </c>
      <c r="GI26" s="3">
        <v>7</v>
      </c>
      <c r="GJ26" s="3">
        <v>4</v>
      </c>
      <c r="GK26" s="3">
        <v>81</v>
      </c>
      <c r="GL26" s="3">
        <v>2</v>
      </c>
      <c r="GM26" s="3">
        <v>2</v>
      </c>
      <c r="GN26" s="3">
        <v>0</v>
      </c>
      <c r="GO26" s="3">
        <v>5</v>
      </c>
      <c r="GP26" s="3">
        <v>56</v>
      </c>
      <c r="GQ26" s="3">
        <v>11</v>
      </c>
      <c r="GR26" s="3">
        <v>5</v>
      </c>
      <c r="GS26" s="3">
        <v>2</v>
      </c>
      <c r="GT26" s="3">
        <v>59</v>
      </c>
      <c r="GU26" s="3">
        <v>0</v>
      </c>
      <c r="GV26" s="3">
        <v>0</v>
      </c>
      <c r="GW26" s="3">
        <v>0</v>
      </c>
      <c r="GX26" s="3">
        <v>5</v>
      </c>
      <c r="GY26" s="3">
        <v>44</v>
      </c>
      <c r="GZ26" s="3">
        <v>8</v>
      </c>
      <c r="HA26" s="3">
        <v>2</v>
      </c>
      <c r="HB26" s="3">
        <v>2</v>
      </c>
      <c r="HC26" s="3">
        <v>15</v>
      </c>
      <c r="HD26" s="1"/>
      <c r="HE26" s="1"/>
      <c r="HF26" s="1"/>
      <c r="HG26" s="1"/>
      <c r="HH26" s="1"/>
      <c r="HI26" s="3">
        <v>11</v>
      </c>
      <c r="HJ26" s="1"/>
      <c r="HK26" s="1"/>
      <c r="HL26" s="3">
        <v>7</v>
      </c>
      <c r="HM26" s="1"/>
      <c r="HN26" s="1"/>
      <c r="HO26" s="1"/>
      <c r="HP26" s="1"/>
      <c r="HQ26" s="1"/>
      <c r="HR26" s="3">
        <v>7</v>
      </c>
      <c r="HS26" s="1"/>
      <c r="HT26" s="1"/>
      <c r="HU26" s="3">
        <v>8</v>
      </c>
      <c r="HV26" s="1"/>
      <c r="HW26" s="1"/>
      <c r="HX26" s="1"/>
      <c r="HY26" s="1"/>
      <c r="HZ26" s="3">
        <v>4</v>
      </c>
      <c r="IA26" s="3">
        <v>4</v>
      </c>
      <c r="IB26" s="1"/>
      <c r="IC26" s="1"/>
      <c r="ID26" s="3">
        <v>125</v>
      </c>
      <c r="IE26" s="1"/>
      <c r="IF26" s="1"/>
      <c r="IG26" s="1"/>
      <c r="IH26" s="1"/>
      <c r="II26" s="3">
        <v>89</v>
      </c>
      <c r="IJ26" s="1"/>
      <c r="IK26" s="1"/>
      <c r="IL26" s="1"/>
      <c r="IM26" s="3">
        <v>74</v>
      </c>
      <c r="IN26" s="1"/>
      <c r="IO26" s="1"/>
      <c r="IP26" s="1"/>
      <c r="IQ26" s="1"/>
      <c r="IR26" s="3">
        <v>49</v>
      </c>
      <c r="IS26" s="1"/>
      <c r="IT26" s="1"/>
      <c r="IU26" s="1"/>
      <c r="IV26" s="3">
        <v>51</v>
      </c>
      <c r="IW26" s="1"/>
      <c r="IX26" s="1"/>
      <c r="IY26" s="1"/>
      <c r="IZ26" s="1"/>
      <c r="JA26" s="3">
        <v>40</v>
      </c>
      <c r="JB26" s="3">
        <v>4</v>
      </c>
      <c r="JC26" s="1"/>
      <c r="JD26" s="1"/>
      <c r="JE26" s="12">
        <v>1.428571428571429E-2</v>
      </c>
      <c r="JF26" s="12">
        <v>1.428571428571429E-2</v>
      </c>
      <c r="JG26" s="12">
        <v>0</v>
      </c>
      <c r="JH26" s="12">
        <v>7.1428571428571425E-2</v>
      </c>
      <c r="JI26" s="12">
        <v>0.7142857142857143</v>
      </c>
      <c r="JJ26" s="12">
        <v>0.1357142857142857</v>
      </c>
      <c r="JK26" s="12">
        <v>2.8571428571428571E-2</v>
      </c>
      <c r="JL26" s="12">
        <v>0.10714285714285714</v>
      </c>
      <c r="JM26" s="12">
        <v>0.57857142857142863</v>
      </c>
      <c r="JN26" s="12">
        <v>0.42142857142857143</v>
      </c>
    </row>
    <row r="27" spans="1:274" x14ac:dyDescent="0.25">
      <c r="A27" s="3">
        <v>40031103186</v>
      </c>
      <c r="B27" t="s">
        <v>261</v>
      </c>
      <c r="C27" t="s">
        <v>274</v>
      </c>
      <c r="D27" t="s">
        <v>335</v>
      </c>
      <c r="E27" s="2">
        <v>0</v>
      </c>
      <c r="F27" s="2">
        <v>10.909090909090908</v>
      </c>
      <c r="G27" s="2">
        <v>0</v>
      </c>
      <c r="H27" s="2">
        <v>-7.6923076923076925</v>
      </c>
      <c r="I27" s="2">
        <v>4.7430830039525693</v>
      </c>
      <c r="J27" s="1"/>
      <c r="K27" s="1"/>
      <c r="L27" s="1"/>
      <c r="M27" s="2">
        <v>0</v>
      </c>
      <c r="N27" s="2">
        <v>2.0909090909090908</v>
      </c>
      <c r="O27" s="12">
        <v>0</v>
      </c>
      <c r="P27" s="12">
        <v>1</v>
      </c>
      <c r="Q27" s="12">
        <v>0</v>
      </c>
      <c r="R27" s="12">
        <v>0</v>
      </c>
      <c r="S27" s="12">
        <v>0</v>
      </c>
      <c r="T27" s="12">
        <v>0.66666666666666663</v>
      </c>
      <c r="U27" s="12">
        <v>0.33333333333333331</v>
      </c>
      <c r="V27" s="13">
        <v>6.6666666666666666E-2</v>
      </c>
      <c r="W27" s="13">
        <v>0</v>
      </c>
      <c r="X27" s="13">
        <v>0</v>
      </c>
      <c r="Z27" s="13">
        <v>0</v>
      </c>
      <c r="AA27" s="13">
        <v>0.10909090909090909</v>
      </c>
      <c r="AB27" s="13">
        <v>0</v>
      </c>
      <c r="AD27" s="13">
        <v>0</v>
      </c>
      <c r="AE27" s="13">
        <v>9.0909090909090912E-2</v>
      </c>
      <c r="AG27" s="13">
        <v>0</v>
      </c>
      <c r="AI27" s="13">
        <v>0</v>
      </c>
      <c r="AJ27" s="13">
        <v>0.13793103448275862</v>
      </c>
      <c r="AK27" s="13">
        <v>0</v>
      </c>
      <c r="AM27" s="13">
        <v>0</v>
      </c>
      <c r="AN27" s="13">
        <v>4.3478260869565223E-2</v>
      </c>
      <c r="AO27" s="13">
        <v>0</v>
      </c>
      <c r="AP27" s="13">
        <v>0</v>
      </c>
      <c r="AR27" s="13">
        <v>0</v>
      </c>
      <c r="AS27" s="13">
        <v>7.6923076923076927E-2</v>
      </c>
      <c r="AT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0</v>
      </c>
      <c r="BS27" s="13">
        <v>0</v>
      </c>
      <c r="BT27" s="13">
        <v>0</v>
      </c>
      <c r="BU27" s="13">
        <v>0</v>
      </c>
      <c r="BV27" s="13">
        <v>0</v>
      </c>
      <c r="BW27" s="13">
        <v>0</v>
      </c>
      <c r="BX27" s="13">
        <v>7.6923076923076927E-2</v>
      </c>
      <c r="BY27" s="13">
        <v>0</v>
      </c>
      <c r="BZ27" s="13">
        <v>0</v>
      </c>
      <c r="CA27" s="13">
        <v>0</v>
      </c>
      <c r="CB27" s="13">
        <v>0</v>
      </c>
      <c r="CC27" s="13">
        <v>0.1276595744680851</v>
      </c>
      <c r="CD27" s="13">
        <v>0</v>
      </c>
      <c r="CE27" s="13">
        <v>0</v>
      </c>
      <c r="CF27" s="13">
        <v>0</v>
      </c>
      <c r="CG27" s="13">
        <v>0.1111111111111111</v>
      </c>
      <c r="CH27" s="13">
        <v>0</v>
      </c>
      <c r="CI27" s="13">
        <v>0</v>
      </c>
      <c r="CJ27" s="13">
        <v>0</v>
      </c>
      <c r="CK27" s="13">
        <v>0</v>
      </c>
      <c r="CL27" s="13">
        <v>0.16</v>
      </c>
      <c r="CM27" s="13">
        <v>0</v>
      </c>
      <c r="CN27" s="13">
        <v>0</v>
      </c>
      <c r="CO27" s="13">
        <v>0</v>
      </c>
      <c r="CP27" s="13">
        <v>4.7619047619047623E-2</v>
      </c>
      <c r="CQ27" s="13">
        <v>0</v>
      </c>
      <c r="CR27" s="13">
        <v>0</v>
      </c>
      <c r="CS27" s="13">
        <v>0</v>
      </c>
      <c r="CT27" s="13">
        <v>0</v>
      </c>
      <c r="CU27" s="13">
        <v>9.0909090909090912E-2</v>
      </c>
      <c r="CV27" s="13">
        <v>0</v>
      </c>
      <c r="CW27" s="13">
        <v>0</v>
      </c>
      <c r="CX27" s="13">
        <v>0</v>
      </c>
      <c r="CY27" s="2">
        <v>6</v>
      </c>
      <c r="CZ27" s="2">
        <v>0</v>
      </c>
      <c r="DA27" s="2">
        <v>0</v>
      </c>
      <c r="DB27" s="2">
        <v>0</v>
      </c>
      <c r="DC27" s="2">
        <v>0</v>
      </c>
      <c r="DD27" s="2">
        <v>6</v>
      </c>
      <c r="DE27" s="2">
        <v>0</v>
      </c>
      <c r="DF27" s="2">
        <v>0</v>
      </c>
      <c r="DG27" s="2">
        <v>0</v>
      </c>
      <c r="DH27" s="2">
        <v>4</v>
      </c>
      <c r="DI27" s="2">
        <v>0</v>
      </c>
      <c r="DJ27" s="2">
        <v>0</v>
      </c>
      <c r="DK27" s="2">
        <v>0</v>
      </c>
      <c r="DL27" s="2">
        <v>0</v>
      </c>
      <c r="DM27" s="2">
        <v>4</v>
      </c>
      <c r="DN27" s="2">
        <v>0</v>
      </c>
      <c r="DO27" s="2">
        <v>0</v>
      </c>
      <c r="DP27" s="2">
        <v>0</v>
      </c>
      <c r="DQ27" s="2">
        <v>2</v>
      </c>
      <c r="DR27" s="2">
        <v>0</v>
      </c>
      <c r="DS27" s="2">
        <v>0</v>
      </c>
      <c r="DT27" s="2">
        <v>0</v>
      </c>
      <c r="DU27" s="2">
        <v>0</v>
      </c>
      <c r="DV27" s="2">
        <v>2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6</v>
      </c>
      <c r="FB27" s="2">
        <v>0</v>
      </c>
      <c r="FC27" s="2">
        <v>0</v>
      </c>
      <c r="FD27" s="2">
        <v>0</v>
      </c>
      <c r="FE27" s="2">
        <v>0</v>
      </c>
      <c r="FF27" s="2">
        <v>6</v>
      </c>
      <c r="FG27" s="2">
        <v>0</v>
      </c>
      <c r="FH27" s="2">
        <v>0</v>
      </c>
      <c r="FI27" s="2">
        <v>0</v>
      </c>
      <c r="FJ27" s="2">
        <v>4</v>
      </c>
      <c r="FK27" s="2">
        <v>0</v>
      </c>
      <c r="FL27" s="2">
        <v>0</v>
      </c>
      <c r="FM27" s="2">
        <v>0</v>
      </c>
      <c r="FN27" s="2">
        <v>0</v>
      </c>
      <c r="FO27" s="2">
        <v>4</v>
      </c>
      <c r="FP27" s="2">
        <v>0</v>
      </c>
      <c r="FQ27" s="2">
        <v>0</v>
      </c>
      <c r="FR27" s="2">
        <v>0</v>
      </c>
      <c r="FS27" s="2">
        <v>2</v>
      </c>
      <c r="FT27" s="2">
        <v>0</v>
      </c>
      <c r="FU27" s="2">
        <v>0</v>
      </c>
      <c r="FV27" s="2">
        <v>0</v>
      </c>
      <c r="FW27" s="2">
        <v>0</v>
      </c>
      <c r="FX27" s="2">
        <v>2</v>
      </c>
      <c r="FY27" s="2">
        <v>0</v>
      </c>
      <c r="FZ27" s="2">
        <v>0</v>
      </c>
      <c r="GA27" s="2">
        <v>0</v>
      </c>
      <c r="GB27" s="3">
        <v>90</v>
      </c>
      <c r="GC27" s="3">
        <v>2</v>
      </c>
      <c r="GD27" s="3">
        <v>4</v>
      </c>
      <c r="GE27" s="3">
        <v>0</v>
      </c>
      <c r="GF27" s="3">
        <v>4</v>
      </c>
      <c r="GG27" s="3">
        <v>25</v>
      </c>
      <c r="GH27" s="3">
        <v>55</v>
      </c>
      <c r="GI27" s="3">
        <v>0</v>
      </c>
      <c r="GJ27" s="3">
        <v>4</v>
      </c>
      <c r="GK27" s="3">
        <v>44</v>
      </c>
      <c r="GL27" s="3">
        <v>0</v>
      </c>
      <c r="GM27" s="3">
        <v>2</v>
      </c>
      <c r="GN27" s="3">
        <v>0</v>
      </c>
      <c r="GO27" s="3">
        <v>2</v>
      </c>
      <c r="GP27" s="3">
        <v>29</v>
      </c>
      <c r="GQ27" s="3">
        <v>11</v>
      </c>
      <c r="GR27" s="3">
        <v>0</v>
      </c>
      <c r="GS27" s="3">
        <v>2</v>
      </c>
      <c r="GT27" s="3">
        <v>46</v>
      </c>
      <c r="GU27" s="3">
        <v>2</v>
      </c>
      <c r="GV27" s="3">
        <v>2</v>
      </c>
      <c r="GW27" s="3">
        <v>0</v>
      </c>
      <c r="GX27" s="3">
        <v>2</v>
      </c>
      <c r="GY27" s="3">
        <v>26</v>
      </c>
      <c r="GZ27" s="3">
        <v>14</v>
      </c>
      <c r="HA27" s="3">
        <v>0</v>
      </c>
      <c r="HB27" s="3">
        <v>2</v>
      </c>
      <c r="HC27" s="3">
        <v>12</v>
      </c>
      <c r="HD27" s="1"/>
      <c r="HE27" s="1"/>
      <c r="HF27" s="1"/>
      <c r="HG27" s="1"/>
      <c r="HH27" s="1"/>
      <c r="HI27" s="3">
        <v>8</v>
      </c>
      <c r="HJ27" s="1"/>
      <c r="HK27" s="1"/>
      <c r="HL27" s="3">
        <v>8</v>
      </c>
      <c r="HM27" s="1"/>
      <c r="HN27" s="1"/>
      <c r="HO27" s="1"/>
      <c r="HP27" s="1"/>
      <c r="HQ27" s="3">
        <v>4</v>
      </c>
      <c r="HR27" s="3">
        <v>4</v>
      </c>
      <c r="HS27" s="1"/>
      <c r="HT27" s="1"/>
      <c r="HU27" s="3">
        <v>4</v>
      </c>
      <c r="HV27" s="1"/>
      <c r="HW27" s="1"/>
      <c r="HX27" s="1"/>
      <c r="HY27" s="1"/>
      <c r="HZ27" s="1"/>
      <c r="IA27" s="3">
        <v>4</v>
      </c>
      <c r="IB27" s="1"/>
      <c r="IC27" s="1"/>
      <c r="ID27" s="3">
        <v>78</v>
      </c>
      <c r="IE27" s="1"/>
      <c r="IF27" s="1"/>
      <c r="IG27" s="1"/>
      <c r="IH27" s="1"/>
      <c r="II27" s="3">
        <v>47</v>
      </c>
      <c r="IJ27" s="1"/>
      <c r="IK27" s="1"/>
      <c r="IL27" s="1"/>
      <c r="IM27" s="3">
        <v>36</v>
      </c>
      <c r="IN27" s="1"/>
      <c r="IO27" s="1"/>
      <c r="IP27" s="1"/>
      <c r="IQ27" s="1"/>
      <c r="IR27" s="3">
        <v>25</v>
      </c>
      <c r="IS27" s="3">
        <v>7</v>
      </c>
      <c r="IT27" s="1"/>
      <c r="IU27" s="1"/>
      <c r="IV27" s="3">
        <v>42</v>
      </c>
      <c r="IW27" s="1"/>
      <c r="IX27" s="1"/>
      <c r="IY27" s="1"/>
      <c r="IZ27" s="1"/>
      <c r="JA27" s="3">
        <v>22</v>
      </c>
      <c r="JB27" s="1"/>
      <c r="JC27" s="1"/>
      <c r="JD27" s="1"/>
      <c r="JE27" s="12">
        <v>2.222222222222222E-2</v>
      </c>
      <c r="JF27" s="12">
        <v>4.4444444444444453E-2</v>
      </c>
      <c r="JG27" s="12">
        <v>0</v>
      </c>
      <c r="JH27" s="12">
        <v>4.4444444444444453E-2</v>
      </c>
      <c r="JI27" s="12">
        <v>0.61111111111111116</v>
      </c>
      <c r="JJ27" s="12">
        <v>0.27777777777777779</v>
      </c>
      <c r="JK27" s="12">
        <v>4.4444444444444453E-2</v>
      </c>
      <c r="JL27" s="12">
        <v>0.13333333333333333</v>
      </c>
      <c r="JM27" s="12">
        <v>0.48888888888888887</v>
      </c>
      <c r="JN27" s="12">
        <v>0.51111111111111107</v>
      </c>
    </row>
    <row r="28" spans="1:274" x14ac:dyDescent="0.25">
      <c r="A28" s="3">
        <v>40062100688</v>
      </c>
      <c r="B28" t="s">
        <v>261</v>
      </c>
      <c r="C28" t="s">
        <v>355</v>
      </c>
      <c r="D28" t="s">
        <v>356</v>
      </c>
      <c r="E28" s="2">
        <v>20</v>
      </c>
      <c r="F28" s="2">
        <v>0</v>
      </c>
      <c r="G28" s="2">
        <v>28.571428571428569</v>
      </c>
      <c r="H28" s="2">
        <v>4.439746300211417</v>
      </c>
      <c r="I28" s="2">
        <v>2.144249512670565</v>
      </c>
      <c r="J28" s="1"/>
      <c r="K28" s="1"/>
      <c r="L28" s="1"/>
      <c r="M28" s="2">
        <v>1.9545454545454546</v>
      </c>
      <c r="N28" s="2">
        <v>1.4074074074074074</v>
      </c>
      <c r="O28" s="12">
        <v>0.5</v>
      </c>
      <c r="P28" s="12">
        <v>0</v>
      </c>
      <c r="Q28" s="12">
        <v>0.5</v>
      </c>
      <c r="R28" s="12">
        <v>0</v>
      </c>
      <c r="S28" s="12">
        <v>0.5</v>
      </c>
      <c r="T28" s="12">
        <v>0.5</v>
      </c>
      <c r="U28" s="12">
        <v>0.5</v>
      </c>
      <c r="V28" s="13">
        <v>6.1538461538461542E-2</v>
      </c>
      <c r="W28" s="13">
        <v>0.2857142857142857</v>
      </c>
      <c r="Y28" s="13">
        <v>0</v>
      </c>
      <c r="Z28" s="13">
        <v>0.2</v>
      </c>
      <c r="AA28" s="13">
        <v>0</v>
      </c>
      <c r="AB28" s="13">
        <v>0</v>
      </c>
      <c r="AC28" s="13">
        <v>0</v>
      </c>
      <c r="AE28" s="13">
        <v>7.407407407407407E-2</v>
      </c>
      <c r="AF28" s="13">
        <v>0</v>
      </c>
      <c r="AH28" s="13">
        <v>0</v>
      </c>
      <c r="AI28" s="13">
        <v>0.4</v>
      </c>
      <c r="AJ28" s="13">
        <v>0</v>
      </c>
      <c r="AK28" s="13">
        <v>0</v>
      </c>
      <c r="AL28" s="13">
        <v>0</v>
      </c>
      <c r="AN28" s="13">
        <v>5.2631578947368418E-2</v>
      </c>
      <c r="AO28" s="13">
        <v>1</v>
      </c>
      <c r="AR28" s="13">
        <v>0</v>
      </c>
      <c r="AS28" s="13">
        <v>0</v>
      </c>
      <c r="AT28" s="13">
        <v>0</v>
      </c>
      <c r="AW28" s="13">
        <v>9.0909090909090912E-2</v>
      </c>
      <c r="AX28" s="13">
        <v>0</v>
      </c>
      <c r="AY28" s="13">
        <v>0</v>
      </c>
      <c r="AZ28" s="13">
        <v>0</v>
      </c>
      <c r="BA28" s="13">
        <v>0.25</v>
      </c>
      <c r="BB28" s="13">
        <v>0</v>
      </c>
      <c r="BC28" s="13">
        <v>0</v>
      </c>
      <c r="BD28" s="13">
        <v>0</v>
      </c>
      <c r="BE28" s="13">
        <v>0</v>
      </c>
      <c r="BF28" s="13">
        <v>0.18181818181818182</v>
      </c>
      <c r="BG28" s="13">
        <v>0</v>
      </c>
      <c r="BH28" s="13">
        <v>0</v>
      </c>
      <c r="BI28" s="13">
        <v>0</v>
      </c>
      <c r="BJ28" s="13">
        <v>0.5</v>
      </c>
      <c r="BK28" s="13">
        <v>0</v>
      </c>
      <c r="BL28" s="13">
        <v>0</v>
      </c>
      <c r="BM28" s="13">
        <v>0</v>
      </c>
      <c r="BN28" s="13">
        <v>0</v>
      </c>
      <c r="BO28" s="13">
        <v>0</v>
      </c>
      <c r="BP28" s="13">
        <v>0</v>
      </c>
      <c r="BQ28" s="13">
        <v>0</v>
      </c>
      <c r="BR28" s="13">
        <v>0</v>
      </c>
      <c r="BS28" s="13">
        <v>0</v>
      </c>
      <c r="BT28" s="13">
        <v>0</v>
      </c>
      <c r="BU28" s="13">
        <v>0</v>
      </c>
      <c r="BV28" s="13">
        <v>0</v>
      </c>
      <c r="BW28" s="13">
        <v>0</v>
      </c>
      <c r="BX28" s="13">
        <v>4.6511627906976737E-2</v>
      </c>
      <c r="BZ28" s="13">
        <v>0</v>
      </c>
      <c r="CA28" s="13">
        <v>0</v>
      </c>
      <c r="CB28" s="13">
        <v>0</v>
      </c>
      <c r="CC28" s="13">
        <v>0</v>
      </c>
      <c r="CD28" s="13">
        <v>0</v>
      </c>
      <c r="CE28" s="13">
        <v>0</v>
      </c>
      <c r="CF28" s="13">
        <v>0</v>
      </c>
      <c r="CG28" s="13">
        <v>0</v>
      </c>
      <c r="CH28" s="13">
        <v>0</v>
      </c>
      <c r="CI28" s="13">
        <v>0</v>
      </c>
      <c r="CJ28" s="13">
        <v>0</v>
      </c>
      <c r="CK28" s="13">
        <v>0</v>
      </c>
      <c r="CL28" s="13">
        <v>0</v>
      </c>
      <c r="CM28" s="13">
        <v>0</v>
      </c>
      <c r="CN28" s="13">
        <v>0</v>
      </c>
      <c r="CO28" s="13">
        <v>0</v>
      </c>
      <c r="CP28" s="13">
        <v>7.407407407407407E-2</v>
      </c>
      <c r="CR28" s="13">
        <v>0</v>
      </c>
      <c r="CS28" s="13">
        <v>0</v>
      </c>
      <c r="CT28" s="13">
        <v>0</v>
      </c>
      <c r="CU28" s="13">
        <v>0</v>
      </c>
      <c r="CV28" s="13">
        <v>0</v>
      </c>
      <c r="CW28" s="13">
        <v>0</v>
      </c>
      <c r="CX28" s="13">
        <v>0</v>
      </c>
      <c r="CY28" s="2">
        <v>4</v>
      </c>
      <c r="CZ28" s="2">
        <v>2</v>
      </c>
      <c r="DA28" s="2">
        <v>0</v>
      </c>
      <c r="DB28" s="2">
        <v>0</v>
      </c>
      <c r="DC28" s="2">
        <v>2</v>
      </c>
      <c r="DD28" s="2">
        <v>0</v>
      </c>
      <c r="DE28" s="2">
        <v>0</v>
      </c>
      <c r="DF28" s="2">
        <v>0</v>
      </c>
      <c r="DG28" s="2">
        <v>0</v>
      </c>
      <c r="DH28" s="2">
        <v>2</v>
      </c>
      <c r="DI28" s="2">
        <v>0</v>
      </c>
      <c r="DJ28" s="2">
        <v>0</v>
      </c>
      <c r="DK28" s="2">
        <v>0</v>
      </c>
      <c r="DL28" s="2">
        <v>2</v>
      </c>
      <c r="DM28" s="2">
        <v>0</v>
      </c>
      <c r="DN28" s="2">
        <v>0</v>
      </c>
      <c r="DO28" s="2">
        <v>0</v>
      </c>
      <c r="DP28" s="2">
        <v>0</v>
      </c>
      <c r="DQ28" s="2">
        <v>2</v>
      </c>
      <c r="DR28" s="2">
        <v>2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2</v>
      </c>
      <c r="EA28" s="2">
        <v>0</v>
      </c>
      <c r="EB28" s="2">
        <v>0</v>
      </c>
      <c r="EC28" s="2">
        <v>0</v>
      </c>
      <c r="ED28" s="2">
        <v>2</v>
      </c>
      <c r="EE28" s="2">
        <v>0</v>
      </c>
      <c r="EF28" s="2">
        <v>0</v>
      </c>
      <c r="EG28" s="2">
        <v>0</v>
      </c>
      <c r="EH28" s="2">
        <v>0</v>
      </c>
      <c r="EI28" s="2">
        <v>2</v>
      </c>
      <c r="EJ28" s="2">
        <v>0</v>
      </c>
      <c r="EK28" s="2">
        <v>0</v>
      </c>
      <c r="EL28" s="2">
        <v>0</v>
      </c>
      <c r="EM28" s="2">
        <v>2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0</v>
      </c>
      <c r="FA28" s="2">
        <v>2</v>
      </c>
      <c r="FB28" s="2">
        <v>2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2</v>
      </c>
      <c r="FT28" s="2">
        <v>2</v>
      </c>
      <c r="FU28" s="2">
        <v>0</v>
      </c>
      <c r="FV28" s="2">
        <v>0</v>
      </c>
      <c r="FW28" s="2">
        <v>0</v>
      </c>
      <c r="FX28" s="2">
        <v>0</v>
      </c>
      <c r="FY28" s="2">
        <v>0</v>
      </c>
      <c r="FZ28" s="2">
        <v>0</v>
      </c>
      <c r="GA28" s="2">
        <v>0</v>
      </c>
      <c r="GB28" s="3">
        <v>65</v>
      </c>
      <c r="GC28" s="3">
        <v>7</v>
      </c>
      <c r="GD28" s="3">
        <v>0</v>
      </c>
      <c r="GE28" s="3">
        <v>2</v>
      </c>
      <c r="GF28" s="3">
        <v>10</v>
      </c>
      <c r="GG28" s="3">
        <v>7</v>
      </c>
      <c r="GH28" s="3">
        <v>37</v>
      </c>
      <c r="GI28" s="3">
        <v>2</v>
      </c>
      <c r="GJ28" s="3">
        <v>0</v>
      </c>
      <c r="GK28" s="3">
        <v>27</v>
      </c>
      <c r="GL28" s="3">
        <v>5</v>
      </c>
      <c r="GM28" s="3">
        <v>0</v>
      </c>
      <c r="GN28" s="3">
        <v>2</v>
      </c>
      <c r="GO28" s="3">
        <v>5</v>
      </c>
      <c r="GP28" s="3">
        <v>8</v>
      </c>
      <c r="GQ28" s="3">
        <v>5</v>
      </c>
      <c r="GR28" s="3">
        <v>2</v>
      </c>
      <c r="GS28" s="3">
        <v>0</v>
      </c>
      <c r="GT28" s="3">
        <v>38</v>
      </c>
      <c r="GU28" s="3">
        <v>2</v>
      </c>
      <c r="GV28" s="3">
        <v>0</v>
      </c>
      <c r="GW28" s="3">
        <v>0</v>
      </c>
      <c r="GX28" s="3">
        <v>5</v>
      </c>
      <c r="GY28" s="3">
        <v>29</v>
      </c>
      <c r="GZ28" s="3">
        <v>2</v>
      </c>
      <c r="HA28" s="3">
        <v>0</v>
      </c>
      <c r="HB28" s="3">
        <v>0</v>
      </c>
      <c r="HC28" s="3">
        <v>22</v>
      </c>
      <c r="HD28" s="1"/>
      <c r="HE28" s="1"/>
      <c r="HF28" s="1"/>
      <c r="HG28" s="3">
        <v>8</v>
      </c>
      <c r="HH28" s="1"/>
      <c r="HI28" s="3">
        <v>14</v>
      </c>
      <c r="HJ28" s="1"/>
      <c r="HK28" s="1"/>
      <c r="HL28" s="3">
        <v>11</v>
      </c>
      <c r="HM28" s="1"/>
      <c r="HN28" s="1"/>
      <c r="HO28" s="1"/>
      <c r="HP28" s="3">
        <v>4</v>
      </c>
      <c r="HQ28" s="1"/>
      <c r="HR28" s="3">
        <v>7</v>
      </c>
      <c r="HS28" s="1"/>
      <c r="HT28" s="1"/>
      <c r="HU28" s="3">
        <v>11</v>
      </c>
      <c r="HV28" s="1"/>
      <c r="HW28" s="1"/>
      <c r="HX28" s="1"/>
      <c r="HY28" s="3">
        <v>4</v>
      </c>
      <c r="HZ28" s="1"/>
      <c r="IA28" s="3">
        <v>7</v>
      </c>
      <c r="IB28" s="1"/>
      <c r="IC28" s="1"/>
      <c r="ID28" s="3">
        <v>43</v>
      </c>
      <c r="IE28" s="1"/>
      <c r="IF28" s="1"/>
      <c r="IG28" s="1"/>
      <c r="IH28" s="3">
        <v>2</v>
      </c>
      <c r="II28" s="3">
        <v>23</v>
      </c>
      <c r="IJ28" s="1"/>
      <c r="IK28" s="1"/>
      <c r="IL28" s="1"/>
      <c r="IM28" s="3">
        <v>16</v>
      </c>
      <c r="IN28" s="1"/>
      <c r="IO28" s="1"/>
      <c r="IP28" s="1"/>
      <c r="IQ28" s="3">
        <v>1</v>
      </c>
      <c r="IR28" s="3">
        <v>1</v>
      </c>
      <c r="IS28" s="1"/>
      <c r="IT28" s="1"/>
      <c r="IU28" s="1"/>
      <c r="IV28" s="3">
        <v>27</v>
      </c>
      <c r="IW28" s="1"/>
      <c r="IX28" s="1"/>
      <c r="IY28" s="1"/>
      <c r="IZ28" s="3">
        <v>1</v>
      </c>
      <c r="JA28" s="3">
        <v>22</v>
      </c>
      <c r="JB28" s="1"/>
      <c r="JC28" s="1"/>
      <c r="JD28" s="1"/>
      <c r="JE28" s="12">
        <v>0.1076923076923077</v>
      </c>
      <c r="JF28" s="12">
        <v>0</v>
      </c>
      <c r="JG28" s="12">
        <v>3.0769230769230771E-2</v>
      </c>
      <c r="JH28" s="12">
        <v>0.15384615384615385</v>
      </c>
      <c r="JI28" s="12">
        <v>0.56923076923076921</v>
      </c>
      <c r="JJ28" s="12">
        <v>0.1076923076923077</v>
      </c>
      <c r="JK28" s="12">
        <v>0</v>
      </c>
      <c r="JL28" s="12">
        <v>0.33846153846153848</v>
      </c>
      <c r="JM28" s="12">
        <v>0.41538461538461541</v>
      </c>
      <c r="JN28" s="12">
        <v>0.58461538461538465</v>
      </c>
    </row>
    <row r="29" spans="1:274" x14ac:dyDescent="0.25">
      <c r="A29" s="3">
        <v>40061803095</v>
      </c>
      <c r="B29" t="s">
        <v>261</v>
      </c>
      <c r="C29" t="s">
        <v>371</v>
      </c>
      <c r="D29" t="s">
        <v>372</v>
      </c>
      <c r="E29" s="2">
        <v>-49.142857142857139</v>
      </c>
      <c r="F29" s="2">
        <v>-54.239631336405523</v>
      </c>
      <c r="G29" s="2">
        <v>-42.857142857142854</v>
      </c>
      <c r="H29" s="2">
        <v>-6.8119891008174394</v>
      </c>
      <c r="I29" s="2">
        <v>5.7164966863764439</v>
      </c>
      <c r="J29" s="2">
        <v>0.14000000000000001</v>
      </c>
      <c r="K29" s="2">
        <v>5.0806451612903231E-2</v>
      </c>
      <c r="L29" s="2">
        <v>0.25</v>
      </c>
      <c r="M29" s="2">
        <v>0</v>
      </c>
      <c r="N29" s="2">
        <v>3.1246312684365782</v>
      </c>
      <c r="O29" s="12">
        <v>0.32</v>
      </c>
      <c r="P29" s="12">
        <v>0.36</v>
      </c>
      <c r="Q29" s="12">
        <v>0.16</v>
      </c>
      <c r="R29" s="12">
        <v>0.16</v>
      </c>
      <c r="S29" s="12">
        <v>0</v>
      </c>
      <c r="T29" s="12">
        <v>0.76</v>
      </c>
      <c r="U29" s="12">
        <v>0.24</v>
      </c>
      <c r="V29" s="13">
        <v>5.5679287305122498E-2</v>
      </c>
      <c r="W29" s="13">
        <v>0.14285714285714285</v>
      </c>
      <c r="X29" s="13">
        <v>0</v>
      </c>
      <c r="Z29" s="13">
        <v>0.08</v>
      </c>
      <c r="AA29" s="13">
        <v>2.903225806451613E-2</v>
      </c>
      <c r="AB29" s="13">
        <v>0.5714285714285714</v>
      </c>
      <c r="AD29" s="13">
        <v>5.4054054054054057E-2</v>
      </c>
      <c r="AE29" s="13">
        <v>8.4070796460176997E-2</v>
      </c>
      <c r="AF29" s="13">
        <v>0.23529411764705882</v>
      </c>
      <c r="AG29" s="13">
        <v>0</v>
      </c>
      <c r="AI29" s="13">
        <v>8.5106382978723402E-2</v>
      </c>
      <c r="AJ29" s="13">
        <v>4.4303797468354431E-2</v>
      </c>
      <c r="AK29" s="13">
        <v>2</v>
      </c>
      <c r="AM29" s="13">
        <v>8.6956521739130432E-2</v>
      </c>
      <c r="AN29" s="13">
        <v>2.6905829596412561E-2</v>
      </c>
      <c r="AO29" s="13">
        <v>0</v>
      </c>
      <c r="AP29" s="13">
        <v>0</v>
      </c>
      <c r="AR29" s="13">
        <v>7.5471698113207544E-2</v>
      </c>
      <c r="AS29" s="13">
        <v>1.315789473684211E-2</v>
      </c>
      <c r="AT29" s="13"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13">
        <v>0</v>
      </c>
      <c r="BH29" s="13">
        <v>0</v>
      </c>
      <c r="BI29" s="13">
        <v>0</v>
      </c>
      <c r="BJ29" s="13">
        <v>0</v>
      </c>
      <c r="BK29" s="13">
        <v>0</v>
      </c>
      <c r="BL29" s="13">
        <v>0</v>
      </c>
      <c r="BM29" s="13">
        <v>0</v>
      </c>
      <c r="BN29" s="13">
        <v>0</v>
      </c>
      <c r="BO29" s="13">
        <v>0</v>
      </c>
      <c r="BP29" s="13">
        <v>0</v>
      </c>
      <c r="BQ29" s="13">
        <v>0</v>
      </c>
      <c r="BR29" s="13">
        <v>0</v>
      </c>
      <c r="BS29" s="13">
        <v>0</v>
      </c>
      <c r="BT29" s="13">
        <v>0</v>
      </c>
      <c r="BU29" s="13">
        <v>0</v>
      </c>
      <c r="BV29" s="13">
        <v>0</v>
      </c>
      <c r="BW29" s="13">
        <v>0</v>
      </c>
      <c r="BX29" s="13">
        <v>6.8119891008174394E-2</v>
      </c>
      <c r="BZ29" s="13">
        <v>0</v>
      </c>
      <c r="CA29" s="13">
        <v>0</v>
      </c>
      <c r="CB29" s="13">
        <v>0.10810810810810811</v>
      </c>
      <c r="CC29" s="13">
        <v>3.5433070866141732E-2</v>
      </c>
      <c r="CE29" s="13">
        <v>0</v>
      </c>
      <c r="CG29" s="13">
        <v>0.11176470588235295</v>
      </c>
      <c r="CI29" s="13">
        <v>0</v>
      </c>
      <c r="CJ29" s="13">
        <v>0</v>
      </c>
      <c r="CK29" s="13">
        <v>0.12903225806451613</v>
      </c>
      <c r="CL29" s="13">
        <v>5.9322033898305093E-2</v>
      </c>
      <c r="CN29" s="13">
        <v>0</v>
      </c>
      <c r="CP29" s="13">
        <v>3.045685279187817E-2</v>
      </c>
      <c r="CQ29" s="13">
        <v>0</v>
      </c>
      <c r="CR29" s="13">
        <v>0</v>
      </c>
      <c r="CS29" s="13">
        <v>0</v>
      </c>
      <c r="CT29" s="13">
        <v>9.3023255813953487E-2</v>
      </c>
      <c r="CU29" s="13">
        <v>1.470588235294118E-2</v>
      </c>
      <c r="CV29" s="13">
        <v>0</v>
      </c>
      <c r="CW29" s="13">
        <v>0</v>
      </c>
      <c r="CX29" s="13">
        <v>0</v>
      </c>
      <c r="CY29" s="2">
        <v>25</v>
      </c>
      <c r="CZ29" s="2">
        <v>4</v>
      </c>
      <c r="DA29" s="2">
        <v>0</v>
      </c>
      <c r="DB29" s="2">
        <v>0</v>
      </c>
      <c r="DC29" s="2">
        <v>8</v>
      </c>
      <c r="DD29" s="2">
        <v>9</v>
      </c>
      <c r="DE29" s="2">
        <v>4</v>
      </c>
      <c r="DF29" s="2">
        <v>0</v>
      </c>
      <c r="DG29" s="2">
        <v>2</v>
      </c>
      <c r="DH29" s="2">
        <v>19</v>
      </c>
      <c r="DI29" s="2">
        <v>4</v>
      </c>
      <c r="DJ29" s="2">
        <v>0</v>
      </c>
      <c r="DK29" s="2">
        <v>0</v>
      </c>
      <c r="DL29" s="2">
        <v>4</v>
      </c>
      <c r="DM29" s="2">
        <v>7</v>
      </c>
      <c r="DN29" s="2">
        <v>4</v>
      </c>
      <c r="DO29" s="2">
        <v>0</v>
      </c>
      <c r="DP29" s="2">
        <v>2</v>
      </c>
      <c r="DQ29" s="2">
        <v>6</v>
      </c>
      <c r="DR29" s="2">
        <v>0</v>
      </c>
      <c r="DS29" s="2">
        <v>0</v>
      </c>
      <c r="DT29" s="2">
        <v>0</v>
      </c>
      <c r="DU29" s="2">
        <v>4</v>
      </c>
      <c r="DV29" s="2">
        <v>2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25</v>
      </c>
      <c r="FB29" s="2">
        <v>4</v>
      </c>
      <c r="FC29" s="2">
        <v>0</v>
      </c>
      <c r="FD29" s="2">
        <v>0</v>
      </c>
      <c r="FE29" s="2">
        <v>8</v>
      </c>
      <c r="FF29" s="2">
        <v>9</v>
      </c>
      <c r="FG29" s="2">
        <v>4</v>
      </c>
      <c r="FH29" s="2">
        <v>0</v>
      </c>
      <c r="FI29" s="2">
        <v>2</v>
      </c>
      <c r="FJ29" s="2">
        <v>19</v>
      </c>
      <c r="FK29" s="2">
        <v>4</v>
      </c>
      <c r="FL29" s="2">
        <v>0</v>
      </c>
      <c r="FM29" s="2">
        <v>0</v>
      </c>
      <c r="FN29" s="2">
        <v>4</v>
      </c>
      <c r="FO29" s="2">
        <v>7</v>
      </c>
      <c r="FP29" s="2">
        <v>4</v>
      </c>
      <c r="FQ29" s="2">
        <v>0</v>
      </c>
      <c r="FR29" s="2">
        <v>2</v>
      </c>
      <c r="FS29" s="2">
        <v>6</v>
      </c>
      <c r="FT29" s="2">
        <v>0</v>
      </c>
      <c r="FU29" s="2">
        <v>0</v>
      </c>
      <c r="FV29" s="2">
        <v>0</v>
      </c>
      <c r="FW29" s="2">
        <v>4</v>
      </c>
      <c r="FX29" s="2">
        <v>2</v>
      </c>
      <c r="FY29" s="2">
        <v>0</v>
      </c>
      <c r="FZ29" s="2">
        <v>0</v>
      </c>
      <c r="GA29" s="2">
        <v>0</v>
      </c>
      <c r="GB29" s="3">
        <v>449</v>
      </c>
      <c r="GC29" s="3">
        <v>28</v>
      </c>
      <c r="GD29" s="3">
        <v>4</v>
      </c>
      <c r="GE29" s="3">
        <v>0</v>
      </c>
      <c r="GF29" s="3">
        <v>100</v>
      </c>
      <c r="GG29" s="3">
        <v>7</v>
      </c>
      <c r="GH29" s="3">
        <v>310</v>
      </c>
      <c r="GI29" s="3">
        <v>0</v>
      </c>
      <c r="GJ29" s="3">
        <v>37</v>
      </c>
      <c r="GK29" s="3">
        <v>226</v>
      </c>
      <c r="GL29" s="3">
        <v>17</v>
      </c>
      <c r="GM29" s="3">
        <v>2</v>
      </c>
      <c r="GN29" s="3">
        <v>0</v>
      </c>
      <c r="GO29" s="3">
        <v>47</v>
      </c>
      <c r="GP29" s="3">
        <v>158</v>
      </c>
      <c r="GQ29" s="3">
        <v>2</v>
      </c>
      <c r="GR29" s="3">
        <v>0</v>
      </c>
      <c r="GS29" s="3">
        <v>23</v>
      </c>
      <c r="GT29" s="3">
        <v>223</v>
      </c>
      <c r="GU29" s="3">
        <v>11</v>
      </c>
      <c r="GV29" s="3">
        <v>2</v>
      </c>
      <c r="GW29" s="3">
        <v>0</v>
      </c>
      <c r="GX29" s="3">
        <v>53</v>
      </c>
      <c r="GY29" s="3">
        <v>152</v>
      </c>
      <c r="GZ29" s="3">
        <v>5</v>
      </c>
      <c r="HA29" s="3">
        <v>0</v>
      </c>
      <c r="HB29" s="3">
        <v>14</v>
      </c>
      <c r="HC29" s="3">
        <v>82</v>
      </c>
      <c r="HD29" s="1"/>
      <c r="HE29" s="1"/>
      <c r="HF29" s="1"/>
      <c r="HG29" s="3">
        <v>26</v>
      </c>
      <c r="HH29" s="1"/>
      <c r="HI29" s="3">
        <v>56</v>
      </c>
      <c r="HJ29" s="1"/>
      <c r="HK29" s="1"/>
      <c r="HL29" s="3">
        <v>56</v>
      </c>
      <c r="HM29" s="1"/>
      <c r="HN29" s="1"/>
      <c r="HO29" s="1"/>
      <c r="HP29" s="3">
        <v>16</v>
      </c>
      <c r="HQ29" s="1"/>
      <c r="HR29" s="3">
        <v>40</v>
      </c>
      <c r="HS29" s="1"/>
      <c r="HT29" s="1"/>
      <c r="HU29" s="3">
        <v>26</v>
      </c>
      <c r="HV29" s="1"/>
      <c r="HW29" s="1"/>
      <c r="HX29" s="1"/>
      <c r="HY29" s="3">
        <v>10</v>
      </c>
      <c r="HZ29" s="1"/>
      <c r="IA29" s="3">
        <v>16</v>
      </c>
      <c r="IB29" s="1"/>
      <c r="IC29" s="1"/>
      <c r="ID29" s="3">
        <v>367</v>
      </c>
      <c r="IE29" s="1"/>
      <c r="IF29" s="1"/>
      <c r="IG29" s="1"/>
      <c r="IH29" s="3">
        <v>74</v>
      </c>
      <c r="II29" s="3">
        <v>254</v>
      </c>
      <c r="IJ29" s="1"/>
      <c r="IK29" s="1"/>
      <c r="IL29" s="1"/>
      <c r="IM29" s="3">
        <v>170</v>
      </c>
      <c r="IN29" s="1"/>
      <c r="IO29" s="1"/>
      <c r="IP29" s="1"/>
      <c r="IQ29" s="3">
        <v>31</v>
      </c>
      <c r="IR29" s="3">
        <v>118</v>
      </c>
      <c r="IS29" s="1"/>
      <c r="IT29" s="1"/>
      <c r="IU29" s="1"/>
      <c r="IV29" s="3">
        <v>197</v>
      </c>
      <c r="IW29" s="1"/>
      <c r="IX29" s="1"/>
      <c r="IY29" s="1"/>
      <c r="IZ29" s="3">
        <v>43</v>
      </c>
      <c r="JA29" s="3">
        <v>136</v>
      </c>
      <c r="JB29" s="1"/>
      <c r="JC29" s="1"/>
      <c r="JD29" s="1"/>
      <c r="JE29" s="12">
        <v>6.2360801781737203E-2</v>
      </c>
      <c r="JF29" s="12">
        <v>8.9086859688196005E-3</v>
      </c>
      <c r="JG29" s="12">
        <v>0</v>
      </c>
      <c r="JH29" s="12">
        <v>0.22271714922048999</v>
      </c>
      <c r="JI29" s="12">
        <v>0.69042316258351888</v>
      </c>
      <c r="JJ29" s="12">
        <v>1.5590200445434301E-2</v>
      </c>
      <c r="JK29" s="12">
        <v>8.2405345211581285E-2</v>
      </c>
      <c r="JL29" s="12">
        <v>0.18262806236080179</v>
      </c>
      <c r="JM29" s="12">
        <v>0.5033407572383074</v>
      </c>
      <c r="JN29" s="12">
        <v>0.49665924276169265</v>
      </c>
    </row>
    <row r="30" spans="1:274" x14ac:dyDescent="0.25">
      <c r="A30" s="3">
        <v>40005700784</v>
      </c>
      <c r="B30" t="s">
        <v>261</v>
      </c>
      <c r="C30" t="s">
        <v>328</v>
      </c>
      <c r="D30" t="s">
        <v>329</v>
      </c>
      <c r="E30" s="2">
        <v>0</v>
      </c>
      <c r="F30" s="2">
        <v>6.1855670103092786</v>
      </c>
      <c r="G30" s="2">
        <v>0</v>
      </c>
      <c r="H30" s="1"/>
      <c r="I30" s="2">
        <v>2.1962937542896364</v>
      </c>
      <c r="J30" s="1"/>
      <c r="K30" s="1"/>
      <c r="L30" s="1"/>
      <c r="M30" s="2">
        <v>0</v>
      </c>
      <c r="N30" s="2">
        <v>1.5161290322580645</v>
      </c>
      <c r="O30" s="12">
        <v>0</v>
      </c>
      <c r="P30" s="12">
        <v>1</v>
      </c>
      <c r="Q30" s="12">
        <v>0</v>
      </c>
      <c r="R30" s="12">
        <v>0</v>
      </c>
      <c r="S30" s="12">
        <v>0</v>
      </c>
      <c r="T30" s="12">
        <v>0.66666666666666663</v>
      </c>
      <c r="U30" s="12">
        <v>0.33333333333333331</v>
      </c>
      <c r="V30" s="13">
        <v>5.5045871559633031E-2</v>
      </c>
      <c r="W30" s="13">
        <v>0</v>
      </c>
      <c r="Z30" s="13">
        <v>0</v>
      </c>
      <c r="AA30" s="13">
        <v>6.1855670103092793E-2</v>
      </c>
      <c r="AB30" s="13">
        <v>0</v>
      </c>
      <c r="AE30" s="13">
        <v>6.4516129032258063E-2</v>
      </c>
      <c r="AF30" s="13">
        <v>0</v>
      </c>
      <c r="AI30" s="13">
        <v>0</v>
      </c>
      <c r="AJ30" s="13">
        <v>7.1428571428571425E-2</v>
      </c>
      <c r="AK30" s="13">
        <v>0</v>
      </c>
      <c r="AN30" s="13">
        <v>4.2553191489361701E-2</v>
      </c>
      <c r="AO30" s="13">
        <v>0</v>
      </c>
      <c r="AR30" s="13">
        <v>0</v>
      </c>
      <c r="AS30" s="13">
        <v>4.878048780487805E-2</v>
      </c>
      <c r="AT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0</v>
      </c>
      <c r="BH30" s="13">
        <v>0</v>
      </c>
      <c r="BI30" s="13">
        <v>0</v>
      </c>
      <c r="BJ30" s="13">
        <v>0</v>
      </c>
      <c r="BK30" s="13">
        <v>0</v>
      </c>
      <c r="BL30" s="13">
        <v>0</v>
      </c>
      <c r="BM30" s="13">
        <v>0</v>
      </c>
      <c r="BN30" s="13">
        <v>0</v>
      </c>
      <c r="BO30" s="13">
        <v>0</v>
      </c>
      <c r="BP30" s="13">
        <v>0</v>
      </c>
      <c r="BQ30" s="13">
        <v>0</v>
      </c>
      <c r="BR30" s="13">
        <v>0</v>
      </c>
      <c r="BS30" s="13">
        <v>0</v>
      </c>
      <c r="BT30" s="13">
        <v>0</v>
      </c>
      <c r="BU30" s="13">
        <v>0</v>
      </c>
      <c r="BV30" s="13">
        <v>0</v>
      </c>
      <c r="BW30" s="13">
        <v>0</v>
      </c>
      <c r="BY30" s="13">
        <v>0</v>
      </c>
      <c r="BZ30" s="13">
        <v>0</v>
      </c>
      <c r="CA30" s="13">
        <v>0</v>
      </c>
      <c r="CB30" s="13">
        <v>0</v>
      </c>
      <c r="CD30" s="13">
        <v>0</v>
      </c>
      <c r="CE30" s="13">
        <v>0</v>
      </c>
      <c r="CF30" s="13">
        <v>0</v>
      </c>
      <c r="CH30" s="13">
        <v>0</v>
      </c>
      <c r="CI30" s="13">
        <v>0</v>
      </c>
      <c r="CJ30" s="13">
        <v>0</v>
      </c>
      <c r="CK30" s="13">
        <v>0</v>
      </c>
      <c r="CM30" s="13">
        <v>0</v>
      </c>
      <c r="CN30" s="13">
        <v>0</v>
      </c>
      <c r="CO30" s="13">
        <v>0</v>
      </c>
      <c r="CP30" s="13">
        <v>4.6511627906976737E-2</v>
      </c>
      <c r="CQ30" s="13">
        <v>0</v>
      </c>
      <c r="CR30" s="13">
        <v>0</v>
      </c>
      <c r="CS30" s="13">
        <v>0</v>
      </c>
      <c r="CT30" s="13">
        <v>0</v>
      </c>
      <c r="CU30" s="13">
        <v>5.4054054054054057E-2</v>
      </c>
      <c r="CV30" s="13">
        <v>0</v>
      </c>
      <c r="CW30" s="13">
        <v>0</v>
      </c>
      <c r="CX30" s="13">
        <v>0</v>
      </c>
      <c r="CY30" s="2">
        <v>6</v>
      </c>
      <c r="CZ30" s="2">
        <v>0</v>
      </c>
      <c r="DA30" s="2">
        <v>0</v>
      </c>
      <c r="DB30" s="2">
        <v>0</v>
      </c>
      <c r="DC30" s="2">
        <v>0</v>
      </c>
      <c r="DD30" s="2">
        <v>6</v>
      </c>
      <c r="DE30" s="2">
        <v>0</v>
      </c>
      <c r="DF30" s="2">
        <v>0</v>
      </c>
      <c r="DG30" s="2">
        <v>0</v>
      </c>
      <c r="DH30" s="2">
        <v>4</v>
      </c>
      <c r="DI30" s="2">
        <v>0</v>
      </c>
      <c r="DJ30" s="2">
        <v>0</v>
      </c>
      <c r="DK30" s="2">
        <v>0</v>
      </c>
      <c r="DL30" s="2">
        <v>0</v>
      </c>
      <c r="DM30" s="2">
        <v>4</v>
      </c>
      <c r="DN30" s="2">
        <v>0</v>
      </c>
      <c r="DO30" s="2">
        <v>0</v>
      </c>
      <c r="DP30" s="2">
        <v>0</v>
      </c>
      <c r="DQ30" s="2">
        <v>2</v>
      </c>
      <c r="DR30" s="2">
        <v>0</v>
      </c>
      <c r="DS30" s="2">
        <v>0</v>
      </c>
      <c r="DT30" s="2">
        <v>0</v>
      </c>
      <c r="DU30" s="2">
        <v>0</v>
      </c>
      <c r="DV30" s="2">
        <v>2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0</v>
      </c>
      <c r="EY30" s="2">
        <v>0</v>
      </c>
      <c r="EZ30" s="2">
        <v>0</v>
      </c>
      <c r="FA30" s="2">
        <v>6</v>
      </c>
      <c r="FB30" s="2">
        <v>0</v>
      </c>
      <c r="FC30" s="2">
        <v>0</v>
      </c>
      <c r="FD30" s="2">
        <v>0</v>
      </c>
      <c r="FE30" s="2">
        <v>0</v>
      </c>
      <c r="FF30" s="2">
        <v>6</v>
      </c>
      <c r="FG30" s="2">
        <v>0</v>
      </c>
      <c r="FH30" s="2">
        <v>0</v>
      </c>
      <c r="FI30" s="2">
        <v>0</v>
      </c>
      <c r="FJ30" s="2">
        <v>4</v>
      </c>
      <c r="FK30" s="2">
        <v>0</v>
      </c>
      <c r="FL30" s="2">
        <v>0</v>
      </c>
      <c r="FM30" s="2">
        <v>0</v>
      </c>
      <c r="FN30" s="2">
        <v>0</v>
      </c>
      <c r="FO30" s="2">
        <v>4</v>
      </c>
      <c r="FP30" s="2">
        <v>0</v>
      </c>
      <c r="FQ30" s="2">
        <v>0</v>
      </c>
      <c r="FR30" s="2">
        <v>0</v>
      </c>
      <c r="FS30" s="2">
        <v>2</v>
      </c>
      <c r="FT30" s="2">
        <v>0</v>
      </c>
      <c r="FU30" s="2">
        <v>0</v>
      </c>
      <c r="FV30" s="2">
        <v>0</v>
      </c>
      <c r="FW30" s="2">
        <v>0</v>
      </c>
      <c r="FX30" s="2">
        <v>2</v>
      </c>
      <c r="FY30" s="2">
        <v>0</v>
      </c>
      <c r="FZ30" s="2">
        <v>0</v>
      </c>
      <c r="GA30" s="2">
        <v>0</v>
      </c>
      <c r="GB30" s="3">
        <v>109</v>
      </c>
      <c r="GC30" s="3">
        <v>4</v>
      </c>
      <c r="GD30" s="3">
        <v>0</v>
      </c>
      <c r="GE30" s="3">
        <v>0</v>
      </c>
      <c r="GF30" s="3">
        <v>4</v>
      </c>
      <c r="GG30" s="3">
        <v>4</v>
      </c>
      <c r="GH30" s="3">
        <v>97</v>
      </c>
      <c r="GI30" s="3">
        <v>0</v>
      </c>
      <c r="GJ30" s="3">
        <v>0</v>
      </c>
      <c r="GK30" s="3">
        <v>62</v>
      </c>
      <c r="GL30" s="3">
        <v>2</v>
      </c>
      <c r="GM30" s="3">
        <v>0</v>
      </c>
      <c r="GN30" s="3">
        <v>0</v>
      </c>
      <c r="GO30" s="3">
        <v>2</v>
      </c>
      <c r="GP30" s="3">
        <v>56</v>
      </c>
      <c r="GQ30" s="3">
        <v>2</v>
      </c>
      <c r="GR30" s="3">
        <v>0</v>
      </c>
      <c r="GS30" s="3">
        <v>0</v>
      </c>
      <c r="GT30" s="3">
        <v>47</v>
      </c>
      <c r="GU30" s="3">
        <v>2</v>
      </c>
      <c r="GV30" s="3">
        <v>0</v>
      </c>
      <c r="GW30" s="3">
        <v>0</v>
      </c>
      <c r="GX30" s="3">
        <v>2</v>
      </c>
      <c r="GY30" s="3">
        <v>41</v>
      </c>
      <c r="GZ30" s="3">
        <v>2</v>
      </c>
      <c r="HA30" s="3">
        <v>0</v>
      </c>
      <c r="HB30" s="3">
        <v>0</v>
      </c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3">
        <v>4</v>
      </c>
      <c r="HV30" s="1"/>
      <c r="HW30" s="1"/>
      <c r="HX30" s="1"/>
      <c r="HY30" s="1"/>
      <c r="HZ30" s="1"/>
      <c r="IA30" s="3">
        <v>4</v>
      </c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3">
        <v>43</v>
      </c>
      <c r="IW30" s="1"/>
      <c r="IX30" s="1"/>
      <c r="IY30" s="1"/>
      <c r="IZ30" s="1"/>
      <c r="JA30" s="3">
        <v>37</v>
      </c>
      <c r="JB30" s="1"/>
      <c r="JC30" s="1"/>
      <c r="JD30" s="1"/>
      <c r="JE30" s="12">
        <v>3.669724770642202E-2</v>
      </c>
      <c r="JF30" s="12">
        <v>0</v>
      </c>
      <c r="JG30" s="12">
        <v>0</v>
      </c>
      <c r="JH30" s="12">
        <v>3.669724770642202E-2</v>
      </c>
      <c r="JI30" s="12">
        <v>0.88990825688073394</v>
      </c>
      <c r="JJ30" s="12">
        <v>3.669724770642202E-2</v>
      </c>
      <c r="JK30" s="12">
        <v>0</v>
      </c>
      <c r="JM30" s="12">
        <v>0.56880733944954132</v>
      </c>
      <c r="JN30" s="12">
        <v>0.43119266055045874</v>
      </c>
    </row>
    <row r="31" spans="1:274" x14ac:dyDescent="0.25">
      <c r="A31" s="3">
        <v>40024102957</v>
      </c>
      <c r="B31" t="s">
        <v>261</v>
      </c>
      <c r="C31" t="s">
        <v>316</v>
      </c>
      <c r="D31" t="s">
        <v>317</v>
      </c>
      <c r="E31" s="2">
        <v>17.970439798125447</v>
      </c>
      <c r="F31" s="2">
        <v>2.1809661139149243</v>
      </c>
      <c r="G31" s="2">
        <v>-3.0821917808219177</v>
      </c>
      <c r="H31" s="2">
        <v>-4.6321525885558579</v>
      </c>
      <c r="I31" s="2">
        <v>3.2591112379864882</v>
      </c>
      <c r="J31" s="2">
        <v>6.8304093567251458</v>
      </c>
      <c r="K31" s="2">
        <v>1.7076023391812865</v>
      </c>
      <c r="L31" s="2">
        <v>0</v>
      </c>
      <c r="M31" s="2">
        <v>0</v>
      </c>
      <c r="N31" s="2">
        <v>2.2275985663082438</v>
      </c>
      <c r="O31" s="12">
        <v>0.23529411764705882</v>
      </c>
      <c r="P31" s="12">
        <v>0.23529411764705882</v>
      </c>
      <c r="Q31" s="12">
        <v>0</v>
      </c>
      <c r="R31" s="12">
        <v>0.52941176470588236</v>
      </c>
      <c r="S31" s="12">
        <v>0</v>
      </c>
      <c r="T31" s="12">
        <v>0.6470588235294118</v>
      </c>
      <c r="U31" s="12">
        <v>0.35294117647058826</v>
      </c>
      <c r="V31" s="13">
        <v>4.12621359223301E-2</v>
      </c>
      <c r="W31" s="13">
        <v>0</v>
      </c>
      <c r="X31" s="13">
        <v>0</v>
      </c>
      <c r="Z31" s="13">
        <v>0.21052631578947367</v>
      </c>
      <c r="AA31" s="13">
        <v>5.2631578947368418E-2</v>
      </c>
      <c r="AB31" s="13">
        <v>3.082191780821918E-2</v>
      </c>
      <c r="AC31" s="13">
        <v>0</v>
      </c>
      <c r="AE31" s="13">
        <v>5.9139784946236562E-2</v>
      </c>
      <c r="AF31" s="13">
        <v>0</v>
      </c>
      <c r="AG31" s="13">
        <v>0</v>
      </c>
      <c r="AI31" s="13">
        <v>0.4</v>
      </c>
      <c r="AJ31" s="13">
        <v>5.2631578947368418E-2</v>
      </c>
      <c r="AK31" s="13">
        <v>5.2238805970149252E-2</v>
      </c>
      <c r="AL31" s="13">
        <v>0</v>
      </c>
      <c r="AN31" s="13">
        <v>2.6548672566371681E-2</v>
      </c>
      <c r="AO31" s="13">
        <v>0</v>
      </c>
      <c r="AP31" s="13">
        <v>0</v>
      </c>
      <c r="AR31" s="13">
        <v>0.14285714285714285</v>
      </c>
      <c r="AS31" s="13">
        <v>5.2631578947368418E-2</v>
      </c>
      <c r="AT31" s="13">
        <v>1.2658227848101271E-2</v>
      </c>
      <c r="AW31" s="13">
        <v>0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13">
        <v>0</v>
      </c>
      <c r="BF31" s="13">
        <v>0</v>
      </c>
      <c r="BG31" s="13">
        <v>0</v>
      </c>
      <c r="BH31" s="13">
        <v>0</v>
      </c>
      <c r="BI31" s="13">
        <v>0</v>
      </c>
      <c r="BJ31" s="13">
        <v>0</v>
      </c>
      <c r="BK31" s="13">
        <v>0</v>
      </c>
      <c r="BL31" s="13">
        <v>0</v>
      </c>
      <c r="BM31" s="13">
        <v>0</v>
      </c>
      <c r="BN31" s="13">
        <v>0</v>
      </c>
      <c r="BO31" s="13">
        <v>0</v>
      </c>
      <c r="BP31" s="13">
        <v>0</v>
      </c>
      <c r="BQ31" s="13">
        <v>0</v>
      </c>
      <c r="BR31" s="13">
        <v>0</v>
      </c>
      <c r="BS31" s="13">
        <v>0</v>
      </c>
      <c r="BT31" s="13">
        <v>0</v>
      </c>
      <c r="BU31" s="13">
        <v>0</v>
      </c>
      <c r="BV31" s="13">
        <v>0</v>
      </c>
      <c r="BW31" s="13">
        <v>0</v>
      </c>
      <c r="BX31" s="13">
        <v>4.632152588555858E-2</v>
      </c>
      <c r="BY31" s="13">
        <v>0</v>
      </c>
      <c r="BZ31" s="13">
        <v>0</v>
      </c>
      <c r="CA31" s="13">
        <v>0</v>
      </c>
      <c r="CD31" s="13">
        <v>3.5856573705179293E-2</v>
      </c>
      <c r="CE31" s="13">
        <v>0</v>
      </c>
      <c r="CF31" s="13">
        <v>0</v>
      </c>
      <c r="CG31" s="13">
        <v>7.1428571428571425E-2</v>
      </c>
      <c r="CH31" s="13">
        <v>0</v>
      </c>
      <c r="CI31" s="13">
        <v>0</v>
      </c>
      <c r="CJ31" s="13">
        <v>0</v>
      </c>
      <c r="CL31" s="13">
        <v>5.8823529411764712E-2</v>
      </c>
      <c r="CM31" s="13">
        <v>6.6037735849056603E-2</v>
      </c>
      <c r="CN31" s="13">
        <v>0</v>
      </c>
      <c r="CO31" s="13">
        <v>0</v>
      </c>
      <c r="CP31" s="13">
        <v>2.8169014084507039E-2</v>
      </c>
      <c r="CQ31" s="13">
        <v>0</v>
      </c>
      <c r="CR31" s="13">
        <v>0</v>
      </c>
      <c r="CS31" s="13">
        <v>0</v>
      </c>
      <c r="CV31" s="13">
        <v>1.379310344827586E-2</v>
      </c>
      <c r="CW31" s="13">
        <v>0</v>
      </c>
      <c r="CX31" s="13">
        <v>0</v>
      </c>
      <c r="CY31" s="2">
        <v>17</v>
      </c>
      <c r="CZ31" s="2">
        <v>0</v>
      </c>
      <c r="DA31" s="2">
        <v>0</v>
      </c>
      <c r="DB31" s="2">
        <v>0</v>
      </c>
      <c r="DC31" s="2">
        <v>4</v>
      </c>
      <c r="DD31" s="2">
        <v>4</v>
      </c>
      <c r="DE31" s="2">
        <v>9</v>
      </c>
      <c r="DF31" s="2">
        <v>0</v>
      </c>
      <c r="DG31" s="2">
        <v>0</v>
      </c>
      <c r="DH31" s="2">
        <v>11</v>
      </c>
      <c r="DI31" s="2">
        <v>0</v>
      </c>
      <c r="DJ31" s="2">
        <v>0</v>
      </c>
      <c r="DK31" s="2">
        <v>0</v>
      </c>
      <c r="DL31" s="2">
        <v>2</v>
      </c>
      <c r="DM31" s="2">
        <v>2</v>
      </c>
      <c r="DN31" s="2">
        <v>7</v>
      </c>
      <c r="DO31" s="2">
        <v>0</v>
      </c>
      <c r="DP31" s="2">
        <v>0</v>
      </c>
      <c r="DQ31" s="2">
        <v>6</v>
      </c>
      <c r="DR31" s="2">
        <v>0</v>
      </c>
      <c r="DS31" s="2">
        <v>0</v>
      </c>
      <c r="DT31" s="2">
        <v>0</v>
      </c>
      <c r="DU31" s="2">
        <v>2</v>
      </c>
      <c r="DV31" s="2">
        <v>2</v>
      </c>
      <c r="DW31" s="2">
        <v>2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17</v>
      </c>
      <c r="FB31" s="2">
        <v>0</v>
      </c>
      <c r="FC31" s="2">
        <v>0</v>
      </c>
      <c r="FD31" s="2">
        <v>0</v>
      </c>
      <c r="FE31" s="2">
        <v>4</v>
      </c>
      <c r="FF31" s="2">
        <v>4</v>
      </c>
      <c r="FG31" s="2">
        <v>9</v>
      </c>
      <c r="FH31" s="2">
        <v>0</v>
      </c>
      <c r="FI31" s="2">
        <v>0</v>
      </c>
      <c r="FJ31" s="2">
        <v>11</v>
      </c>
      <c r="FK31" s="2">
        <v>0</v>
      </c>
      <c r="FL31" s="2">
        <v>0</v>
      </c>
      <c r="FM31" s="2">
        <v>0</v>
      </c>
      <c r="FN31" s="2">
        <v>2</v>
      </c>
      <c r="FO31" s="2">
        <v>2</v>
      </c>
      <c r="FP31" s="2">
        <v>7</v>
      </c>
      <c r="FQ31" s="2">
        <v>0</v>
      </c>
      <c r="FR31" s="2">
        <v>0</v>
      </c>
      <c r="FS31" s="2">
        <v>6</v>
      </c>
      <c r="FT31" s="2">
        <v>0</v>
      </c>
      <c r="FU31" s="2">
        <v>0</v>
      </c>
      <c r="FV31" s="2">
        <v>0</v>
      </c>
      <c r="FW31" s="2">
        <v>2</v>
      </c>
      <c r="FX31" s="2">
        <v>2</v>
      </c>
      <c r="FY31" s="2">
        <v>2</v>
      </c>
      <c r="FZ31" s="2">
        <v>0</v>
      </c>
      <c r="GA31" s="2">
        <v>0</v>
      </c>
      <c r="GB31" s="3">
        <v>412</v>
      </c>
      <c r="GC31" s="3">
        <v>4</v>
      </c>
      <c r="GD31" s="3">
        <v>19</v>
      </c>
      <c r="GE31" s="3">
        <v>0</v>
      </c>
      <c r="GF31" s="3">
        <v>19</v>
      </c>
      <c r="GG31" s="3">
        <v>292</v>
      </c>
      <c r="GH31" s="3">
        <v>76</v>
      </c>
      <c r="GI31" s="3">
        <v>2</v>
      </c>
      <c r="GJ31" s="3">
        <v>0</v>
      </c>
      <c r="GK31" s="3">
        <v>186</v>
      </c>
      <c r="GL31" s="3">
        <v>2</v>
      </c>
      <c r="GM31" s="3">
        <v>5</v>
      </c>
      <c r="GN31" s="3">
        <v>0</v>
      </c>
      <c r="GO31" s="3">
        <v>5</v>
      </c>
      <c r="GP31" s="3">
        <v>38</v>
      </c>
      <c r="GQ31" s="3">
        <v>134</v>
      </c>
      <c r="GR31" s="3">
        <v>2</v>
      </c>
      <c r="GS31" s="3">
        <v>0</v>
      </c>
      <c r="GT31" s="3">
        <v>226</v>
      </c>
      <c r="GU31" s="3">
        <v>2</v>
      </c>
      <c r="GV31" s="3">
        <v>14</v>
      </c>
      <c r="GW31" s="3">
        <v>0</v>
      </c>
      <c r="GX31" s="3">
        <v>14</v>
      </c>
      <c r="GY31" s="3">
        <v>38</v>
      </c>
      <c r="GZ31" s="3">
        <v>158</v>
      </c>
      <c r="HA31" s="3">
        <v>0</v>
      </c>
      <c r="HB31" s="3">
        <v>0</v>
      </c>
      <c r="HC31" s="3">
        <v>45</v>
      </c>
      <c r="HD31" s="1"/>
      <c r="HE31" s="1"/>
      <c r="HF31" s="1"/>
      <c r="HG31" s="1"/>
      <c r="HH31" s="3">
        <v>41</v>
      </c>
      <c r="HI31" s="1"/>
      <c r="HJ31" s="1"/>
      <c r="HK31" s="1"/>
      <c r="HL31" s="3">
        <v>32</v>
      </c>
      <c r="HM31" s="1"/>
      <c r="HN31" s="1"/>
      <c r="HO31" s="1"/>
      <c r="HP31" s="1"/>
      <c r="HQ31" s="3">
        <v>28</v>
      </c>
      <c r="HR31" s="3">
        <v>4</v>
      </c>
      <c r="HS31" s="1"/>
      <c r="HT31" s="1"/>
      <c r="HU31" s="3">
        <v>13</v>
      </c>
      <c r="HV31" s="1"/>
      <c r="HW31" s="1"/>
      <c r="HX31" s="1"/>
      <c r="HY31" s="1"/>
      <c r="HZ31" s="3">
        <v>13</v>
      </c>
      <c r="IA31" s="1"/>
      <c r="IB31" s="1"/>
      <c r="IC31" s="1"/>
      <c r="ID31" s="3">
        <v>367</v>
      </c>
      <c r="IE31" s="1"/>
      <c r="IF31" s="1"/>
      <c r="IG31" s="1"/>
      <c r="IH31" s="1"/>
      <c r="II31" s="1"/>
      <c r="IJ31" s="3">
        <v>251</v>
      </c>
      <c r="IK31" s="1"/>
      <c r="IL31" s="1"/>
      <c r="IM31" s="3">
        <v>154</v>
      </c>
      <c r="IN31" s="1"/>
      <c r="IO31" s="1"/>
      <c r="IP31" s="1"/>
      <c r="IQ31" s="1"/>
      <c r="IR31" s="3">
        <v>34</v>
      </c>
      <c r="IS31" s="3">
        <v>106</v>
      </c>
      <c r="IT31" s="1"/>
      <c r="IU31" s="1"/>
      <c r="IV31" s="3">
        <v>213</v>
      </c>
      <c r="IW31" s="1"/>
      <c r="IX31" s="1"/>
      <c r="IY31" s="1"/>
      <c r="IZ31" s="1"/>
      <c r="JA31" s="1"/>
      <c r="JB31" s="3">
        <v>145</v>
      </c>
      <c r="JC31" s="1"/>
      <c r="JD31" s="1"/>
      <c r="JE31" s="12">
        <v>9.7087378640776708E-3</v>
      </c>
      <c r="JF31" s="12">
        <v>4.6116504854368932E-2</v>
      </c>
      <c r="JG31" s="12">
        <v>0</v>
      </c>
      <c r="JH31" s="12">
        <v>4.6116504854368932E-2</v>
      </c>
      <c r="JI31" s="12">
        <v>0.18446601941747573</v>
      </c>
      <c r="JJ31" s="12">
        <v>0.70873786407766992</v>
      </c>
      <c r="JK31" s="12">
        <v>0</v>
      </c>
      <c r="JL31" s="12">
        <v>0.10922330097087378</v>
      </c>
      <c r="JM31" s="12">
        <v>0.45145631067961167</v>
      </c>
      <c r="JN31" s="12">
        <v>0.54854368932038833</v>
      </c>
    </row>
    <row r="32" spans="1:274" x14ac:dyDescent="0.25">
      <c r="A32" s="3">
        <v>40031102151</v>
      </c>
      <c r="B32" t="s">
        <v>261</v>
      </c>
      <c r="C32" t="s">
        <v>274</v>
      </c>
      <c r="D32" t="s">
        <v>313</v>
      </c>
      <c r="E32" s="1"/>
      <c r="F32" s="2">
        <v>-1.7391304347826086</v>
      </c>
      <c r="G32" s="2">
        <v>-1.7391304347826086</v>
      </c>
      <c r="H32" s="1"/>
      <c r="I32" s="2">
        <v>1.8181818181818181</v>
      </c>
      <c r="J32" s="1"/>
      <c r="K32" s="2">
        <v>0</v>
      </c>
      <c r="L32" s="2">
        <v>0</v>
      </c>
      <c r="M32" s="2">
        <v>0</v>
      </c>
      <c r="N32" s="1"/>
      <c r="O32" s="12">
        <v>0</v>
      </c>
      <c r="P32" s="12">
        <v>0</v>
      </c>
      <c r="Q32" s="12">
        <v>0</v>
      </c>
      <c r="R32" s="12">
        <v>1</v>
      </c>
      <c r="S32" s="12">
        <v>0</v>
      </c>
      <c r="T32" s="12">
        <v>1</v>
      </c>
      <c r="U32" s="12">
        <v>0</v>
      </c>
      <c r="V32" s="13">
        <v>1.0869565217391301E-2</v>
      </c>
      <c r="W32" s="13">
        <v>0</v>
      </c>
      <c r="X32" s="13">
        <v>0</v>
      </c>
      <c r="AA32" s="13">
        <v>0</v>
      </c>
      <c r="AB32" s="13">
        <v>1.7391304347826091E-2</v>
      </c>
      <c r="AC32" s="13">
        <v>0</v>
      </c>
      <c r="AD32" s="13">
        <v>0</v>
      </c>
      <c r="AE32" s="13">
        <v>1.8181818181818181E-2</v>
      </c>
      <c r="AG32" s="13">
        <v>0</v>
      </c>
      <c r="AJ32" s="13">
        <v>0</v>
      </c>
      <c r="AK32" s="13">
        <v>2.9411764705882349E-2</v>
      </c>
      <c r="AL32" s="13">
        <v>0</v>
      </c>
      <c r="AM32" s="13">
        <v>0</v>
      </c>
      <c r="AN32" s="13">
        <v>0</v>
      </c>
      <c r="AO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13">
        <v>0</v>
      </c>
      <c r="BF32" s="13">
        <v>0</v>
      </c>
      <c r="BG32" s="13">
        <v>0</v>
      </c>
      <c r="BH32" s="13">
        <v>0</v>
      </c>
      <c r="BI32" s="13">
        <v>0</v>
      </c>
      <c r="BJ32" s="13">
        <v>0</v>
      </c>
      <c r="BK32" s="13">
        <v>0</v>
      </c>
      <c r="BL32" s="13">
        <v>0</v>
      </c>
      <c r="BM32" s="13">
        <v>0</v>
      </c>
      <c r="BN32" s="13">
        <v>0</v>
      </c>
      <c r="BO32" s="13">
        <v>0</v>
      </c>
      <c r="BP32" s="13">
        <v>0</v>
      </c>
      <c r="BQ32" s="13">
        <v>0</v>
      </c>
      <c r="BR32" s="13">
        <v>0</v>
      </c>
      <c r="BS32" s="13">
        <v>0</v>
      </c>
      <c r="BT32" s="13">
        <v>0</v>
      </c>
      <c r="BU32" s="13">
        <v>0</v>
      </c>
      <c r="BV32" s="13">
        <v>0</v>
      </c>
      <c r="BW32" s="13">
        <v>0</v>
      </c>
      <c r="BY32" s="13">
        <v>0</v>
      </c>
      <c r="BZ32" s="13">
        <v>0</v>
      </c>
      <c r="CA32" s="13">
        <v>0</v>
      </c>
      <c r="CB32" s="13">
        <v>0</v>
      </c>
      <c r="CC32" s="13">
        <v>0</v>
      </c>
      <c r="CE32" s="13">
        <v>0</v>
      </c>
      <c r="CF32" s="13">
        <v>0</v>
      </c>
      <c r="CG32" s="13">
        <v>2.0833333333333329E-2</v>
      </c>
      <c r="CH32" s="13">
        <v>0</v>
      </c>
      <c r="CI32" s="13">
        <v>0</v>
      </c>
      <c r="CJ32" s="13">
        <v>0</v>
      </c>
      <c r="CK32" s="13">
        <v>0</v>
      </c>
      <c r="CL32" s="13">
        <v>0</v>
      </c>
      <c r="CM32" s="13">
        <v>3.4482758620689662E-2</v>
      </c>
      <c r="CN32" s="13">
        <v>0</v>
      </c>
      <c r="CO32" s="13">
        <v>0</v>
      </c>
      <c r="CP32" s="13">
        <v>0</v>
      </c>
      <c r="CQ32" s="13">
        <v>0</v>
      </c>
      <c r="CR32" s="13">
        <v>0</v>
      </c>
      <c r="CS32" s="13">
        <v>0</v>
      </c>
      <c r="CT32" s="13">
        <v>0</v>
      </c>
      <c r="CU32" s="13">
        <v>0</v>
      </c>
      <c r="CV32" s="13">
        <v>0</v>
      </c>
      <c r="CW32" s="13">
        <v>0</v>
      </c>
      <c r="CX32" s="13">
        <v>0</v>
      </c>
      <c r="CY32" s="2">
        <v>2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2</v>
      </c>
      <c r="DF32" s="2">
        <v>0</v>
      </c>
      <c r="DG32" s="2">
        <v>0</v>
      </c>
      <c r="DH32" s="2">
        <v>2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2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2</v>
      </c>
      <c r="FB32" s="2">
        <v>0</v>
      </c>
      <c r="FC32" s="2">
        <v>0</v>
      </c>
      <c r="FD32" s="2">
        <v>0</v>
      </c>
      <c r="FE32" s="2">
        <v>0</v>
      </c>
      <c r="FF32" s="2">
        <v>0</v>
      </c>
      <c r="FG32" s="2">
        <v>2</v>
      </c>
      <c r="FH32" s="2">
        <v>0</v>
      </c>
      <c r="FI32" s="2">
        <v>0</v>
      </c>
      <c r="FJ32" s="2">
        <v>2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2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3">
        <v>184</v>
      </c>
      <c r="GC32" s="3">
        <v>2</v>
      </c>
      <c r="GD32" s="3">
        <v>2</v>
      </c>
      <c r="GE32" s="3">
        <v>0</v>
      </c>
      <c r="GF32" s="3">
        <v>0</v>
      </c>
      <c r="GG32" s="3">
        <v>115</v>
      </c>
      <c r="GH32" s="3">
        <v>58</v>
      </c>
      <c r="GI32" s="3">
        <v>7</v>
      </c>
      <c r="GJ32" s="3">
        <v>4</v>
      </c>
      <c r="GK32" s="3">
        <v>110</v>
      </c>
      <c r="GL32" s="3">
        <v>0</v>
      </c>
      <c r="GM32" s="3">
        <v>2</v>
      </c>
      <c r="GN32" s="3">
        <v>0</v>
      </c>
      <c r="GO32" s="3">
        <v>0</v>
      </c>
      <c r="GP32" s="3">
        <v>35</v>
      </c>
      <c r="GQ32" s="3">
        <v>68</v>
      </c>
      <c r="GR32" s="3">
        <v>5</v>
      </c>
      <c r="GS32" s="3">
        <v>2</v>
      </c>
      <c r="GT32" s="3">
        <v>74</v>
      </c>
      <c r="GU32" s="3">
        <v>2</v>
      </c>
      <c r="GV32" s="3">
        <v>0</v>
      </c>
      <c r="GW32" s="3">
        <v>0</v>
      </c>
      <c r="GX32" s="3">
        <v>0</v>
      </c>
      <c r="GY32" s="3">
        <v>23</v>
      </c>
      <c r="GZ32" s="3">
        <v>47</v>
      </c>
      <c r="HA32" s="3">
        <v>2</v>
      </c>
      <c r="HB32" s="3">
        <v>2</v>
      </c>
      <c r="HC32" s="1"/>
      <c r="HD32" s="1"/>
      <c r="HE32" s="1"/>
      <c r="HF32" s="1"/>
      <c r="HG32" s="1"/>
      <c r="HH32" s="1"/>
      <c r="HI32" s="1"/>
      <c r="HJ32" s="1"/>
      <c r="HK32" s="1"/>
      <c r="HL32" s="3">
        <v>14</v>
      </c>
      <c r="HM32" s="1"/>
      <c r="HN32" s="1"/>
      <c r="HO32" s="1"/>
      <c r="HP32" s="1"/>
      <c r="HQ32" s="3">
        <v>10</v>
      </c>
      <c r="HR32" s="3">
        <v>4</v>
      </c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3">
        <v>96</v>
      </c>
      <c r="IN32" s="1"/>
      <c r="IO32" s="1"/>
      <c r="IP32" s="1"/>
      <c r="IQ32" s="1"/>
      <c r="IR32" s="3">
        <v>31</v>
      </c>
      <c r="IS32" s="3">
        <v>58</v>
      </c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2">
        <v>1.0869565217391301E-2</v>
      </c>
      <c r="JF32" s="12">
        <v>1.0869565217391301E-2</v>
      </c>
      <c r="JG32" s="12">
        <v>0</v>
      </c>
      <c r="JH32" s="12">
        <v>0</v>
      </c>
      <c r="JI32" s="12">
        <v>0.31521739130434784</v>
      </c>
      <c r="JJ32" s="12">
        <v>0.625</v>
      </c>
      <c r="JK32" s="12">
        <v>2.1739130434782612E-2</v>
      </c>
      <c r="JM32" s="12">
        <v>0.59782608695652173</v>
      </c>
      <c r="JN32" s="12">
        <v>0.40217391304347827</v>
      </c>
    </row>
    <row r="33" spans="1:274" x14ac:dyDescent="0.25">
      <c r="A33" s="3">
        <v>40004300733</v>
      </c>
      <c r="B33" t="s">
        <v>261</v>
      </c>
      <c r="C33" t="s">
        <v>296</v>
      </c>
      <c r="D33" t="s">
        <v>296</v>
      </c>
      <c r="E33" s="2">
        <v>-1.3245033112582782</v>
      </c>
      <c r="F33" s="2">
        <v>-1.3245033112582782</v>
      </c>
      <c r="G33" s="2">
        <v>-1.3245033112582782</v>
      </c>
      <c r="H33" s="2">
        <v>-1.0638297872340425</v>
      </c>
      <c r="I33" s="2">
        <v>-1.6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12">
        <v>0</v>
      </c>
      <c r="P33" s="12">
        <v>0</v>
      </c>
      <c r="Q33" s="12">
        <v>0</v>
      </c>
      <c r="R33" s="12">
        <v>1</v>
      </c>
      <c r="S33" s="12">
        <v>0</v>
      </c>
      <c r="T33" s="12">
        <v>0</v>
      </c>
      <c r="U33" s="12">
        <v>1</v>
      </c>
      <c r="V33" s="13">
        <v>0.01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1.324503311258278E-2</v>
      </c>
      <c r="AC33" s="13">
        <v>0</v>
      </c>
      <c r="AE33" s="13">
        <v>0</v>
      </c>
      <c r="AF33" s="13">
        <v>0</v>
      </c>
      <c r="AG33" s="13">
        <v>0</v>
      </c>
      <c r="AI33" s="13">
        <v>0</v>
      </c>
      <c r="AJ33" s="13">
        <v>0</v>
      </c>
      <c r="AK33" s="13">
        <v>0</v>
      </c>
      <c r="AL33" s="13">
        <v>0</v>
      </c>
      <c r="AN33" s="13">
        <v>1.6E-2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2.1052631578947371E-2</v>
      </c>
      <c r="AU33" s="13">
        <v>0</v>
      </c>
      <c r="AW33" s="13">
        <v>0</v>
      </c>
      <c r="AX33" s="13">
        <v>0</v>
      </c>
      <c r="AY33" s="13">
        <v>0</v>
      </c>
      <c r="AZ33" s="13">
        <v>0</v>
      </c>
      <c r="BA33" s="13">
        <v>0</v>
      </c>
      <c r="BB33" s="13">
        <v>0</v>
      </c>
      <c r="BC33" s="13">
        <v>0</v>
      </c>
      <c r="BD33" s="13">
        <v>0</v>
      </c>
      <c r="BE33" s="13">
        <v>0</v>
      </c>
      <c r="BF33" s="13">
        <v>0</v>
      </c>
      <c r="BG33" s="13">
        <v>0</v>
      </c>
      <c r="BH33" s="13">
        <v>0</v>
      </c>
      <c r="BI33" s="13">
        <v>0</v>
      </c>
      <c r="BJ33" s="13">
        <v>0</v>
      </c>
      <c r="BK33" s="13">
        <v>0</v>
      </c>
      <c r="BL33" s="13">
        <v>0</v>
      </c>
      <c r="BM33" s="13">
        <v>0</v>
      </c>
      <c r="BN33" s="13">
        <v>0</v>
      </c>
      <c r="BO33" s="13">
        <v>0</v>
      </c>
      <c r="BP33" s="13">
        <v>0</v>
      </c>
      <c r="BQ33" s="13">
        <v>0</v>
      </c>
      <c r="BR33" s="13">
        <v>0</v>
      </c>
      <c r="BS33" s="13">
        <v>0</v>
      </c>
      <c r="BT33" s="13">
        <v>0</v>
      </c>
      <c r="BU33" s="13">
        <v>0</v>
      </c>
      <c r="BV33" s="13">
        <v>0</v>
      </c>
      <c r="BW33" s="13">
        <v>0</v>
      </c>
      <c r="BX33" s="13">
        <v>1.063829787234043E-2</v>
      </c>
      <c r="BY33" s="13">
        <v>0</v>
      </c>
      <c r="BZ33" s="13">
        <v>0</v>
      </c>
      <c r="CA33" s="13">
        <v>0</v>
      </c>
      <c r="CB33" s="13">
        <v>0</v>
      </c>
      <c r="CC33" s="13">
        <v>0</v>
      </c>
      <c r="CD33" s="13">
        <v>1.3986013986013989E-2</v>
      </c>
      <c r="CE33" s="13">
        <v>0</v>
      </c>
      <c r="CF33" s="13">
        <v>0</v>
      </c>
      <c r="CG33" s="13">
        <v>0</v>
      </c>
      <c r="CH33" s="13">
        <v>0</v>
      </c>
      <c r="CI33" s="13">
        <v>0</v>
      </c>
      <c r="CJ33" s="13">
        <v>0</v>
      </c>
      <c r="CK33" s="13">
        <v>0</v>
      </c>
      <c r="CL33" s="13">
        <v>0</v>
      </c>
      <c r="CM33" s="13">
        <v>0</v>
      </c>
      <c r="CN33" s="13">
        <v>0</v>
      </c>
      <c r="CO33" s="13">
        <v>0</v>
      </c>
      <c r="CP33" s="13">
        <v>1.7094017094017099E-2</v>
      </c>
      <c r="CQ33" s="13">
        <v>0</v>
      </c>
      <c r="CR33" s="13">
        <v>0</v>
      </c>
      <c r="CS33" s="13">
        <v>0</v>
      </c>
      <c r="CT33" s="13">
        <v>0</v>
      </c>
      <c r="CU33" s="13">
        <v>0</v>
      </c>
      <c r="CV33" s="13">
        <v>2.197802197802198E-2</v>
      </c>
      <c r="CW33" s="13">
        <v>0</v>
      </c>
      <c r="CX33" s="13">
        <v>0</v>
      </c>
      <c r="CY33" s="2">
        <v>2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2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2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2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2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2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2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2</v>
      </c>
      <c r="FZ33" s="2">
        <v>0</v>
      </c>
      <c r="GA33" s="2">
        <v>0</v>
      </c>
      <c r="GB33" s="3">
        <v>200</v>
      </c>
      <c r="GC33" s="3">
        <v>7</v>
      </c>
      <c r="GD33" s="3">
        <v>4</v>
      </c>
      <c r="GE33" s="3">
        <v>2</v>
      </c>
      <c r="GF33" s="3">
        <v>10</v>
      </c>
      <c r="GG33" s="3">
        <v>151</v>
      </c>
      <c r="GH33" s="3">
        <v>13</v>
      </c>
      <c r="GI33" s="3">
        <v>13</v>
      </c>
      <c r="GJ33" s="3">
        <v>0</v>
      </c>
      <c r="GK33" s="3">
        <v>75</v>
      </c>
      <c r="GL33" s="3">
        <v>2</v>
      </c>
      <c r="GM33" s="3">
        <v>2</v>
      </c>
      <c r="GN33" s="3">
        <v>0</v>
      </c>
      <c r="GO33" s="3">
        <v>5</v>
      </c>
      <c r="GP33" s="3">
        <v>5</v>
      </c>
      <c r="GQ33" s="3">
        <v>56</v>
      </c>
      <c r="GR33" s="3">
        <v>5</v>
      </c>
      <c r="GS33" s="3">
        <v>0</v>
      </c>
      <c r="GT33" s="3">
        <v>125</v>
      </c>
      <c r="GU33" s="3">
        <v>5</v>
      </c>
      <c r="GV33" s="3">
        <v>2</v>
      </c>
      <c r="GW33" s="3">
        <v>2</v>
      </c>
      <c r="GX33" s="3">
        <v>5</v>
      </c>
      <c r="GY33" s="3">
        <v>8</v>
      </c>
      <c r="GZ33" s="3">
        <v>95</v>
      </c>
      <c r="HA33" s="3">
        <v>8</v>
      </c>
      <c r="HB33" s="3">
        <v>0</v>
      </c>
      <c r="HC33" s="3">
        <v>12</v>
      </c>
      <c r="HD33" s="1"/>
      <c r="HE33" s="1"/>
      <c r="HF33" s="1"/>
      <c r="HG33" s="1"/>
      <c r="HH33" s="3">
        <v>8</v>
      </c>
      <c r="HI33" s="1"/>
      <c r="HJ33" s="1"/>
      <c r="HK33" s="1"/>
      <c r="HL33" s="3">
        <v>4</v>
      </c>
      <c r="HM33" s="1"/>
      <c r="HN33" s="1"/>
      <c r="HO33" s="1"/>
      <c r="HP33" s="1"/>
      <c r="HQ33" s="3">
        <v>4</v>
      </c>
      <c r="HR33" s="1"/>
      <c r="HS33" s="1"/>
      <c r="HT33" s="1"/>
      <c r="HU33" s="3">
        <v>8</v>
      </c>
      <c r="HV33" s="1"/>
      <c r="HW33" s="1"/>
      <c r="HX33" s="1"/>
      <c r="HY33" s="1"/>
      <c r="HZ33" s="3">
        <v>4</v>
      </c>
      <c r="IA33" s="1"/>
      <c r="IB33" s="3">
        <v>4</v>
      </c>
      <c r="IC33" s="1"/>
      <c r="ID33" s="3">
        <v>188</v>
      </c>
      <c r="IE33" s="1"/>
      <c r="IF33" s="1"/>
      <c r="IG33" s="1"/>
      <c r="IH33" s="1"/>
      <c r="II33" s="1"/>
      <c r="IJ33" s="3">
        <v>143</v>
      </c>
      <c r="IK33" s="1"/>
      <c r="IL33" s="1"/>
      <c r="IM33" s="3">
        <v>71</v>
      </c>
      <c r="IN33" s="1"/>
      <c r="IO33" s="1"/>
      <c r="IP33" s="1"/>
      <c r="IQ33" s="1"/>
      <c r="IR33" s="1"/>
      <c r="IS33" s="3">
        <v>52</v>
      </c>
      <c r="IT33" s="1"/>
      <c r="IU33" s="1"/>
      <c r="IV33" s="3">
        <v>117</v>
      </c>
      <c r="IW33" s="1"/>
      <c r="IX33" s="1"/>
      <c r="IY33" s="1"/>
      <c r="IZ33" s="1"/>
      <c r="JA33" s="1"/>
      <c r="JB33" s="3">
        <v>91</v>
      </c>
      <c r="JC33" s="3">
        <v>4</v>
      </c>
      <c r="JD33" s="1"/>
      <c r="JE33" s="12">
        <v>3.5000000000000003E-2</v>
      </c>
      <c r="JF33" s="12">
        <v>0.02</v>
      </c>
      <c r="JG33" s="12">
        <v>0.01</v>
      </c>
      <c r="JH33" s="12">
        <v>0.05</v>
      </c>
      <c r="JI33" s="12">
        <v>6.5000000000000002E-2</v>
      </c>
      <c r="JJ33" s="12">
        <v>0.755</v>
      </c>
      <c r="JK33" s="12">
        <v>0</v>
      </c>
      <c r="JL33" s="12">
        <v>0.06</v>
      </c>
      <c r="JM33" s="12">
        <v>0.375</v>
      </c>
      <c r="JN33" s="12">
        <v>0.625</v>
      </c>
    </row>
    <row r="34" spans="1:274" x14ac:dyDescent="0.25">
      <c r="A34" s="3">
        <v>40010701590</v>
      </c>
      <c r="B34" t="s">
        <v>261</v>
      </c>
      <c r="C34" t="s">
        <v>262</v>
      </c>
      <c r="D34" t="s">
        <v>263</v>
      </c>
      <c r="E34" s="1"/>
      <c r="F34" s="1"/>
      <c r="G34" s="1"/>
      <c r="H34" s="2">
        <v>0</v>
      </c>
      <c r="I34" s="1"/>
      <c r="J34" s="1"/>
      <c r="K34" s="1"/>
      <c r="L34" s="1"/>
      <c r="M34" s="1"/>
      <c r="N34" s="1"/>
      <c r="V34" s="13">
        <v>0</v>
      </c>
      <c r="AB34" s="13">
        <v>0</v>
      </c>
      <c r="AC34" s="13">
        <v>0</v>
      </c>
      <c r="AN34" s="13">
        <v>0</v>
      </c>
      <c r="AT34" s="13">
        <v>0</v>
      </c>
      <c r="AU34" s="13">
        <v>0</v>
      </c>
      <c r="AW34" s="13">
        <v>0</v>
      </c>
      <c r="AX34" s="13">
        <v>0</v>
      </c>
      <c r="AY34" s="13">
        <v>0</v>
      </c>
      <c r="AZ34" s="13">
        <v>0</v>
      </c>
      <c r="BA34" s="13">
        <v>0</v>
      </c>
      <c r="BB34" s="13">
        <v>0</v>
      </c>
      <c r="BC34" s="13">
        <v>0</v>
      </c>
      <c r="BD34" s="13">
        <v>0</v>
      </c>
      <c r="BE34" s="13">
        <v>0</v>
      </c>
      <c r="BF34" s="13">
        <v>0</v>
      </c>
      <c r="BG34" s="13">
        <v>0</v>
      </c>
      <c r="BH34" s="13">
        <v>0</v>
      </c>
      <c r="BI34" s="13">
        <v>0</v>
      </c>
      <c r="BJ34" s="13">
        <v>0</v>
      </c>
      <c r="BK34" s="13">
        <v>0</v>
      </c>
      <c r="BL34" s="13">
        <v>0</v>
      </c>
      <c r="BM34" s="13">
        <v>0</v>
      </c>
      <c r="BN34" s="13">
        <v>0</v>
      </c>
      <c r="BO34" s="13">
        <v>0</v>
      </c>
      <c r="BP34" s="13">
        <v>0</v>
      </c>
      <c r="BQ34" s="13">
        <v>0</v>
      </c>
      <c r="BR34" s="13">
        <v>0</v>
      </c>
      <c r="BS34" s="13">
        <v>0</v>
      </c>
      <c r="BT34" s="13">
        <v>0</v>
      </c>
      <c r="BU34" s="13">
        <v>0</v>
      </c>
      <c r="BV34" s="13">
        <v>0</v>
      </c>
      <c r="BW34" s="13">
        <v>0</v>
      </c>
      <c r="BX34" s="13">
        <v>0</v>
      </c>
      <c r="BY34" s="13">
        <v>0</v>
      </c>
      <c r="BZ34" s="13">
        <v>0</v>
      </c>
      <c r="CA34" s="13">
        <v>0</v>
      </c>
      <c r="CB34" s="13">
        <v>0</v>
      </c>
      <c r="CC34" s="13">
        <v>0</v>
      </c>
      <c r="CD34" s="13">
        <v>0</v>
      </c>
      <c r="CE34" s="13">
        <v>0</v>
      </c>
      <c r="CF34" s="13">
        <v>0</v>
      </c>
      <c r="CG34" s="13">
        <v>0</v>
      </c>
      <c r="CH34" s="13">
        <v>0</v>
      </c>
      <c r="CI34" s="13">
        <v>0</v>
      </c>
      <c r="CJ34" s="13">
        <v>0</v>
      </c>
      <c r="CK34" s="13">
        <v>0</v>
      </c>
      <c r="CL34" s="13">
        <v>0</v>
      </c>
      <c r="CM34" s="13">
        <v>0</v>
      </c>
      <c r="CN34" s="13">
        <v>0</v>
      </c>
      <c r="CO34" s="13">
        <v>0</v>
      </c>
      <c r="CP34" s="13">
        <v>0</v>
      </c>
      <c r="CQ34" s="13">
        <v>0</v>
      </c>
      <c r="CR34" s="13">
        <v>0</v>
      </c>
      <c r="CS34" s="13">
        <v>0</v>
      </c>
      <c r="CT34" s="13">
        <v>0</v>
      </c>
      <c r="CU34" s="13">
        <v>0</v>
      </c>
      <c r="CV34" s="13">
        <v>0</v>
      </c>
      <c r="CW34" s="13">
        <v>0</v>
      </c>
      <c r="CX34" s="13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0</v>
      </c>
      <c r="GA34" s="2">
        <v>0</v>
      </c>
      <c r="GB34" s="3">
        <v>13</v>
      </c>
      <c r="GC34" s="3">
        <v>0</v>
      </c>
      <c r="GD34" s="3">
        <v>0</v>
      </c>
      <c r="GE34" s="3">
        <v>0</v>
      </c>
      <c r="GF34" s="3">
        <v>0</v>
      </c>
      <c r="GG34" s="3">
        <v>5</v>
      </c>
      <c r="GH34" s="3">
        <v>0</v>
      </c>
      <c r="GI34" s="3">
        <v>8</v>
      </c>
      <c r="GJ34" s="3">
        <v>0</v>
      </c>
      <c r="GK34" s="3">
        <v>0</v>
      </c>
      <c r="GL34" s="3">
        <v>0</v>
      </c>
      <c r="GM34" s="3">
        <v>0</v>
      </c>
      <c r="GN34" s="3">
        <v>0</v>
      </c>
      <c r="GO34" s="3">
        <v>0</v>
      </c>
      <c r="GP34" s="3">
        <v>0</v>
      </c>
      <c r="GQ34" s="3">
        <v>0</v>
      </c>
      <c r="GR34" s="3">
        <v>0</v>
      </c>
      <c r="GS34" s="3">
        <v>0</v>
      </c>
      <c r="GT34" s="3">
        <v>13</v>
      </c>
      <c r="GU34" s="3">
        <v>0</v>
      </c>
      <c r="GV34" s="3">
        <v>0</v>
      </c>
      <c r="GW34" s="3">
        <v>0</v>
      </c>
      <c r="GX34" s="3">
        <v>0</v>
      </c>
      <c r="GY34" s="3">
        <v>0</v>
      </c>
      <c r="GZ34" s="3">
        <v>5</v>
      </c>
      <c r="HA34" s="3">
        <v>8</v>
      </c>
      <c r="HB34" s="3">
        <v>0</v>
      </c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2">
        <v>0</v>
      </c>
      <c r="JF34" s="12">
        <v>0</v>
      </c>
      <c r="JG34" s="12">
        <v>0</v>
      </c>
      <c r="JH34" s="12">
        <v>0</v>
      </c>
      <c r="JI34" s="12">
        <v>0</v>
      </c>
      <c r="JJ34" s="12">
        <v>0.38461538461538464</v>
      </c>
      <c r="JK34" s="12">
        <v>0</v>
      </c>
      <c r="JM34" s="12">
        <v>0</v>
      </c>
      <c r="JN34" s="12">
        <v>1</v>
      </c>
    </row>
    <row r="35" spans="1:274" x14ac:dyDescent="0.25">
      <c r="A35" s="3">
        <v>40010802146</v>
      </c>
      <c r="B35" t="s">
        <v>261</v>
      </c>
      <c r="C35" t="s">
        <v>264</v>
      </c>
      <c r="D35" t="s">
        <v>265</v>
      </c>
      <c r="E35" s="1"/>
      <c r="F35" s="2">
        <v>0</v>
      </c>
      <c r="G35" s="1"/>
      <c r="H35" s="2">
        <v>0</v>
      </c>
      <c r="I35" s="2">
        <v>0</v>
      </c>
      <c r="J35" s="1"/>
      <c r="K35" s="1"/>
      <c r="L35" s="1"/>
      <c r="M35" s="1"/>
      <c r="N35" s="1"/>
      <c r="V35" s="13">
        <v>0</v>
      </c>
      <c r="X35" s="13">
        <v>0</v>
      </c>
      <c r="AA35" s="13">
        <v>0</v>
      </c>
      <c r="AB35" s="13">
        <v>0</v>
      </c>
      <c r="AC35" s="13">
        <v>0</v>
      </c>
      <c r="AE35" s="13">
        <v>0</v>
      </c>
      <c r="AG35" s="13">
        <v>0</v>
      </c>
      <c r="AJ35" s="13">
        <v>0</v>
      </c>
      <c r="AK35" s="13">
        <v>0</v>
      </c>
      <c r="AL35" s="13">
        <v>0</v>
      </c>
      <c r="AN35" s="13">
        <v>0</v>
      </c>
      <c r="AS35" s="13">
        <v>0</v>
      </c>
      <c r="AT35" s="13">
        <v>0</v>
      </c>
      <c r="AU35" s="13">
        <v>0</v>
      </c>
      <c r="AW35" s="13">
        <v>0</v>
      </c>
      <c r="AX35" s="13">
        <v>0</v>
      </c>
      <c r="AY35" s="13">
        <v>0</v>
      </c>
      <c r="AZ35" s="13">
        <v>0</v>
      </c>
      <c r="BA35" s="13">
        <v>0</v>
      </c>
      <c r="BB35" s="13">
        <v>0</v>
      </c>
      <c r="BC35" s="13">
        <v>0</v>
      </c>
      <c r="BD35" s="13">
        <v>0</v>
      </c>
      <c r="BE35" s="13">
        <v>0</v>
      </c>
      <c r="BF35" s="13">
        <v>0</v>
      </c>
      <c r="BG35" s="13">
        <v>0</v>
      </c>
      <c r="BH35" s="13">
        <v>0</v>
      </c>
      <c r="BI35" s="13">
        <v>0</v>
      </c>
      <c r="BJ35" s="13">
        <v>0</v>
      </c>
      <c r="BK35" s="13">
        <v>0</v>
      </c>
      <c r="BL35" s="13">
        <v>0</v>
      </c>
      <c r="BM35" s="13">
        <v>0</v>
      </c>
      <c r="BN35" s="13">
        <v>0</v>
      </c>
      <c r="BO35" s="13">
        <v>0</v>
      </c>
      <c r="BP35" s="13">
        <v>0</v>
      </c>
      <c r="BQ35" s="13">
        <v>0</v>
      </c>
      <c r="BR35" s="13">
        <v>0</v>
      </c>
      <c r="BS35" s="13">
        <v>0</v>
      </c>
      <c r="BT35" s="13">
        <v>0</v>
      </c>
      <c r="BU35" s="13">
        <v>0</v>
      </c>
      <c r="BV35" s="13">
        <v>0</v>
      </c>
      <c r="BW35" s="13">
        <v>0</v>
      </c>
      <c r="BX35" s="13">
        <v>0</v>
      </c>
      <c r="BY35" s="13">
        <v>0</v>
      </c>
      <c r="BZ35" s="13">
        <v>0</v>
      </c>
      <c r="CA35" s="13">
        <v>0</v>
      </c>
      <c r="CB35" s="13">
        <v>0</v>
      </c>
      <c r="CC35" s="13">
        <v>0</v>
      </c>
      <c r="CD35" s="13">
        <v>0</v>
      </c>
      <c r="CE35" s="13">
        <v>0</v>
      </c>
      <c r="CF35" s="13">
        <v>0</v>
      </c>
      <c r="CG35" s="13">
        <v>0</v>
      </c>
      <c r="CH35" s="13">
        <v>0</v>
      </c>
      <c r="CI35" s="13">
        <v>0</v>
      </c>
      <c r="CJ35" s="13">
        <v>0</v>
      </c>
      <c r="CK35" s="13">
        <v>0</v>
      </c>
      <c r="CL35" s="13">
        <v>0</v>
      </c>
      <c r="CM35" s="13">
        <v>0</v>
      </c>
      <c r="CN35" s="13">
        <v>0</v>
      </c>
      <c r="CO35" s="13">
        <v>0</v>
      </c>
      <c r="CP35" s="13">
        <v>0</v>
      </c>
      <c r="CQ35" s="13">
        <v>0</v>
      </c>
      <c r="CR35" s="13">
        <v>0</v>
      </c>
      <c r="CS35" s="13">
        <v>0</v>
      </c>
      <c r="CT35" s="13">
        <v>0</v>
      </c>
      <c r="CU35" s="13">
        <v>0</v>
      </c>
      <c r="CV35" s="13">
        <v>0</v>
      </c>
      <c r="CW35" s="13">
        <v>0</v>
      </c>
      <c r="CX35" s="13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0</v>
      </c>
      <c r="FZ35" s="2">
        <v>0</v>
      </c>
      <c r="GA35" s="2">
        <v>0</v>
      </c>
      <c r="GB35" s="3">
        <v>17</v>
      </c>
      <c r="GC35" s="3">
        <v>0</v>
      </c>
      <c r="GD35" s="3">
        <v>2</v>
      </c>
      <c r="GE35" s="3">
        <v>0</v>
      </c>
      <c r="GF35" s="3">
        <v>0</v>
      </c>
      <c r="GG35" s="3">
        <v>7</v>
      </c>
      <c r="GH35" s="3">
        <v>4</v>
      </c>
      <c r="GI35" s="3">
        <v>4</v>
      </c>
      <c r="GJ35" s="3">
        <v>0</v>
      </c>
      <c r="GK35" s="3">
        <v>8</v>
      </c>
      <c r="GL35" s="3">
        <v>0</v>
      </c>
      <c r="GM35" s="3">
        <v>2</v>
      </c>
      <c r="GN35" s="3">
        <v>0</v>
      </c>
      <c r="GO35" s="3">
        <v>0</v>
      </c>
      <c r="GP35" s="3">
        <v>2</v>
      </c>
      <c r="GQ35" s="3">
        <v>2</v>
      </c>
      <c r="GR35" s="3">
        <v>2</v>
      </c>
      <c r="GS35" s="3">
        <v>0</v>
      </c>
      <c r="GT35" s="3">
        <v>9</v>
      </c>
      <c r="GU35" s="3">
        <v>0</v>
      </c>
      <c r="GV35" s="3">
        <v>0</v>
      </c>
      <c r="GW35" s="3">
        <v>0</v>
      </c>
      <c r="GX35" s="3">
        <v>0</v>
      </c>
      <c r="GY35" s="3">
        <v>2</v>
      </c>
      <c r="GZ35" s="3">
        <v>5</v>
      </c>
      <c r="HA35" s="3">
        <v>2</v>
      </c>
      <c r="HB35" s="3">
        <v>0</v>
      </c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2">
        <v>0</v>
      </c>
      <c r="JF35" s="12">
        <v>0.11764705882352941</v>
      </c>
      <c r="JG35" s="12">
        <v>0</v>
      </c>
      <c r="JH35" s="12">
        <v>0</v>
      </c>
      <c r="JI35" s="12">
        <v>0.23529411764705882</v>
      </c>
      <c r="JJ35" s="12">
        <v>0.41176470588235292</v>
      </c>
      <c r="JK35" s="12">
        <v>0</v>
      </c>
      <c r="JM35" s="12">
        <v>0.47058823529411764</v>
      </c>
      <c r="JN35" s="12">
        <v>0.52941176470588236</v>
      </c>
    </row>
    <row r="36" spans="1:274" x14ac:dyDescent="0.25">
      <c r="A36" s="3">
        <v>40039103074</v>
      </c>
      <c r="B36" t="s">
        <v>261</v>
      </c>
      <c r="C36" t="s">
        <v>266</v>
      </c>
      <c r="D36" t="s">
        <v>267</v>
      </c>
      <c r="E36" s="1"/>
      <c r="F36" s="1"/>
      <c r="G36" s="1"/>
      <c r="H36" s="2">
        <v>0</v>
      </c>
      <c r="I36" s="2">
        <v>0</v>
      </c>
      <c r="J36" s="1"/>
      <c r="K36" s="2">
        <v>0</v>
      </c>
      <c r="L36" s="1"/>
      <c r="M36" s="1"/>
      <c r="N36" s="1"/>
      <c r="V36" s="13">
        <v>0</v>
      </c>
      <c r="AA36" s="13">
        <v>0</v>
      </c>
      <c r="AD36" s="13">
        <v>0</v>
      </c>
      <c r="AE36" s="13">
        <v>0</v>
      </c>
      <c r="AJ36" s="13">
        <v>0</v>
      </c>
      <c r="AM36" s="13">
        <v>0</v>
      </c>
      <c r="AN36" s="13">
        <v>0</v>
      </c>
      <c r="AS36" s="13">
        <v>0</v>
      </c>
      <c r="AV36" s="13">
        <v>0</v>
      </c>
      <c r="AW36" s="13">
        <v>0</v>
      </c>
      <c r="AX36" s="13">
        <v>0</v>
      </c>
      <c r="AY36" s="13">
        <v>0</v>
      </c>
      <c r="AZ36" s="13">
        <v>0</v>
      </c>
      <c r="BA36" s="13">
        <v>0</v>
      </c>
      <c r="BB36" s="13">
        <v>0</v>
      </c>
      <c r="BC36" s="13">
        <v>0</v>
      </c>
      <c r="BD36" s="13">
        <v>0</v>
      </c>
      <c r="BE36" s="13">
        <v>0</v>
      </c>
      <c r="BF36" s="13">
        <v>0</v>
      </c>
      <c r="BG36" s="13">
        <v>0</v>
      </c>
      <c r="BH36" s="13">
        <v>0</v>
      </c>
      <c r="BI36" s="13">
        <v>0</v>
      </c>
      <c r="BJ36" s="13">
        <v>0</v>
      </c>
      <c r="BK36" s="13">
        <v>0</v>
      </c>
      <c r="BL36" s="13">
        <v>0</v>
      </c>
      <c r="BM36" s="13">
        <v>0</v>
      </c>
      <c r="BN36" s="13">
        <v>0</v>
      </c>
      <c r="BO36" s="13">
        <v>0</v>
      </c>
      <c r="BP36" s="13">
        <v>0</v>
      </c>
      <c r="BQ36" s="13">
        <v>0</v>
      </c>
      <c r="BR36" s="13">
        <v>0</v>
      </c>
      <c r="BS36" s="13">
        <v>0</v>
      </c>
      <c r="BT36" s="13">
        <v>0</v>
      </c>
      <c r="BU36" s="13">
        <v>0</v>
      </c>
      <c r="BV36" s="13">
        <v>0</v>
      </c>
      <c r="BW36" s="13">
        <v>0</v>
      </c>
      <c r="BX36" s="13">
        <v>0</v>
      </c>
      <c r="BY36" s="13">
        <v>0</v>
      </c>
      <c r="BZ36" s="13">
        <v>0</v>
      </c>
      <c r="CA36" s="13">
        <v>0</v>
      </c>
      <c r="CB36" s="13">
        <v>0</v>
      </c>
      <c r="CC36" s="13">
        <v>0</v>
      </c>
      <c r="CD36" s="13">
        <v>0</v>
      </c>
      <c r="CE36" s="13">
        <v>0</v>
      </c>
      <c r="CF36" s="13">
        <v>0</v>
      </c>
      <c r="CG36" s="13">
        <v>0</v>
      </c>
      <c r="CH36" s="13">
        <v>0</v>
      </c>
      <c r="CI36" s="13">
        <v>0</v>
      </c>
      <c r="CJ36" s="13">
        <v>0</v>
      </c>
      <c r="CK36" s="13">
        <v>0</v>
      </c>
      <c r="CL36" s="13">
        <v>0</v>
      </c>
      <c r="CM36" s="13">
        <v>0</v>
      </c>
      <c r="CN36" s="13">
        <v>0</v>
      </c>
      <c r="CO36" s="13">
        <v>0</v>
      </c>
      <c r="CP36" s="13">
        <v>0</v>
      </c>
      <c r="CQ36" s="13">
        <v>0</v>
      </c>
      <c r="CR36" s="13">
        <v>0</v>
      </c>
      <c r="CS36" s="13">
        <v>0</v>
      </c>
      <c r="CT36" s="13">
        <v>0</v>
      </c>
      <c r="CU36" s="13">
        <v>0</v>
      </c>
      <c r="CV36" s="13">
        <v>0</v>
      </c>
      <c r="CW36" s="13">
        <v>0</v>
      </c>
      <c r="CX36" s="13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0</v>
      </c>
      <c r="FI36" s="2">
        <v>0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0</v>
      </c>
      <c r="FZ36" s="2">
        <v>0</v>
      </c>
      <c r="GA36" s="2">
        <v>0</v>
      </c>
      <c r="GB36" s="3">
        <v>19</v>
      </c>
      <c r="GC36" s="3">
        <v>0</v>
      </c>
      <c r="GD36" s="3">
        <v>0</v>
      </c>
      <c r="GE36" s="3">
        <v>0</v>
      </c>
      <c r="GF36" s="3">
        <v>0</v>
      </c>
      <c r="GG36" s="3">
        <v>0</v>
      </c>
      <c r="GH36" s="3">
        <v>19</v>
      </c>
      <c r="GI36" s="3">
        <v>0</v>
      </c>
      <c r="GJ36" s="3">
        <v>7</v>
      </c>
      <c r="GK36" s="3">
        <v>8</v>
      </c>
      <c r="GL36" s="3">
        <v>0</v>
      </c>
      <c r="GM36" s="3">
        <v>0</v>
      </c>
      <c r="GN36" s="3">
        <v>0</v>
      </c>
      <c r="GO36" s="3">
        <v>0</v>
      </c>
      <c r="GP36" s="3">
        <v>8</v>
      </c>
      <c r="GQ36" s="3">
        <v>0</v>
      </c>
      <c r="GR36" s="3">
        <v>0</v>
      </c>
      <c r="GS36" s="3">
        <v>2</v>
      </c>
      <c r="GT36" s="3">
        <v>11</v>
      </c>
      <c r="GU36" s="3">
        <v>0</v>
      </c>
      <c r="GV36" s="3">
        <v>0</v>
      </c>
      <c r="GW36" s="3">
        <v>0</v>
      </c>
      <c r="GX36" s="3">
        <v>0</v>
      </c>
      <c r="GY36" s="3">
        <v>11</v>
      </c>
      <c r="GZ36" s="3">
        <v>0</v>
      </c>
      <c r="HA36" s="3">
        <v>0</v>
      </c>
      <c r="HB36" s="3">
        <v>5</v>
      </c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2">
        <v>0</v>
      </c>
      <c r="JF36" s="12">
        <v>0</v>
      </c>
      <c r="JG36" s="12">
        <v>0</v>
      </c>
      <c r="JH36" s="12">
        <v>0</v>
      </c>
      <c r="JI36" s="12">
        <v>1</v>
      </c>
      <c r="JJ36" s="12">
        <v>0</v>
      </c>
      <c r="JK36" s="12">
        <v>0.36842105263157893</v>
      </c>
      <c r="JM36" s="12">
        <v>0.42105263157894735</v>
      </c>
      <c r="JN36" s="12">
        <v>0.57894736842105265</v>
      </c>
    </row>
    <row r="37" spans="1:274" x14ac:dyDescent="0.25">
      <c r="A37" s="3">
        <v>40006701901</v>
      </c>
      <c r="B37" t="s">
        <v>261</v>
      </c>
      <c r="C37" t="s">
        <v>268</v>
      </c>
      <c r="D37" t="s">
        <v>269</v>
      </c>
      <c r="E37" s="2">
        <v>0</v>
      </c>
      <c r="F37" s="2">
        <v>0</v>
      </c>
      <c r="G37" s="1"/>
      <c r="H37" s="2">
        <v>0</v>
      </c>
      <c r="I37" s="2">
        <v>0</v>
      </c>
      <c r="J37" s="1"/>
      <c r="K37" s="1"/>
      <c r="L37" s="1"/>
      <c r="M37" s="1"/>
      <c r="N37" s="1"/>
      <c r="V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R37" s="13">
        <v>0</v>
      </c>
      <c r="AS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0</v>
      </c>
      <c r="BC37" s="13">
        <v>0</v>
      </c>
      <c r="BD37" s="13">
        <v>0</v>
      </c>
      <c r="BE37" s="13">
        <v>0</v>
      </c>
      <c r="BF37" s="13">
        <v>0</v>
      </c>
      <c r="BG37" s="13">
        <v>0</v>
      </c>
      <c r="BH37" s="13">
        <v>0</v>
      </c>
      <c r="BI37" s="13">
        <v>0</v>
      </c>
      <c r="BJ37" s="13">
        <v>0</v>
      </c>
      <c r="BK37" s="13">
        <v>0</v>
      </c>
      <c r="BL37" s="13">
        <v>0</v>
      </c>
      <c r="BM37" s="13">
        <v>0</v>
      </c>
      <c r="BN37" s="13">
        <v>0</v>
      </c>
      <c r="BO37" s="13">
        <v>0</v>
      </c>
      <c r="BP37" s="13">
        <v>0</v>
      </c>
      <c r="BQ37" s="13">
        <v>0</v>
      </c>
      <c r="BR37" s="13">
        <v>0</v>
      </c>
      <c r="BS37" s="13">
        <v>0</v>
      </c>
      <c r="BT37" s="13">
        <v>0</v>
      </c>
      <c r="BU37" s="13">
        <v>0</v>
      </c>
      <c r="BV37" s="13">
        <v>0</v>
      </c>
      <c r="BW37" s="13">
        <v>0</v>
      </c>
      <c r="BX37" s="13">
        <v>0</v>
      </c>
      <c r="BY37" s="13">
        <v>0</v>
      </c>
      <c r="BZ37" s="13">
        <v>0</v>
      </c>
      <c r="CA37" s="13">
        <v>0</v>
      </c>
      <c r="CB37" s="13">
        <v>0</v>
      </c>
      <c r="CC37" s="13">
        <v>0</v>
      </c>
      <c r="CD37" s="13">
        <v>0</v>
      </c>
      <c r="CE37" s="13">
        <v>0</v>
      </c>
      <c r="CF37" s="13">
        <v>0</v>
      </c>
      <c r="CG37" s="13">
        <v>0</v>
      </c>
      <c r="CH37" s="13">
        <v>0</v>
      </c>
      <c r="CI37" s="13">
        <v>0</v>
      </c>
      <c r="CJ37" s="13">
        <v>0</v>
      </c>
      <c r="CK37" s="13">
        <v>0</v>
      </c>
      <c r="CL37" s="13">
        <v>0</v>
      </c>
      <c r="CM37" s="13">
        <v>0</v>
      </c>
      <c r="CN37" s="13">
        <v>0</v>
      </c>
      <c r="CO37" s="13">
        <v>0</v>
      </c>
      <c r="CP37" s="13">
        <v>0</v>
      </c>
      <c r="CQ37" s="13">
        <v>0</v>
      </c>
      <c r="CR37" s="13">
        <v>0</v>
      </c>
      <c r="CS37" s="13">
        <v>0</v>
      </c>
      <c r="CT37" s="13">
        <v>0</v>
      </c>
      <c r="CU37" s="13">
        <v>0</v>
      </c>
      <c r="CV37" s="13">
        <v>0</v>
      </c>
      <c r="CW37" s="13">
        <v>0</v>
      </c>
      <c r="CX37" s="13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0</v>
      </c>
      <c r="FZ37" s="2">
        <v>0</v>
      </c>
      <c r="GA37" s="2">
        <v>0</v>
      </c>
      <c r="GB37" s="3">
        <v>30</v>
      </c>
      <c r="GC37" s="3">
        <v>0</v>
      </c>
      <c r="GD37" s="3">
        <v>0</v>
      </c>
      <c r="GE37" s="3">
        <v>0</v>
      </c>
      <c r="GF37" s="3">
        <v>4</v>
      </c>
      <c r="GG37" s="3">
        <v>2</v>
      </c>
      <c r="GH37" s="3">
        <v>22</v>
      </c>
      <c r="GI37" s="3">
        <v>2</v>
      </c>
      <c r="GJ37" s="3">
        <v>4</v>
      </c>
      <c r="GK37" s="3">
        <v>20</v>
      </c>
      <c r="GL37" s="3">
        <v>0</v>
      </c>
      <c r="GM37" s="3">
        <v>0</v>
      </c>
      <c r="GN37" s="3">
        <v>0</v>
      </c>
      <c r="GO37" s="3">
        <v>2</v>
      </c>
      <c r="GP37" s="3">
        <v>14</v>
      </c>
      <c r="GQ37" s="3">
        <v>2</v>
      </c>
      <c r="GR37" s="3">
        <v>2</v>
      </c>
      <c r="GS37" s="3">
        <v>2</v>
      </c>
      <c r="GT37" s="3">
        <v>10</v>
      </c>
      <c r="GU37" s="3">
        <v>0</v>
      </c>
      <c r="GV37" s="3">
        <v>0</v>
      </c>
      <c r="GW37" s="3">
        <v>0</v>
      </c>
      <c r="GX37" s="3">
        <v>2</v>
      </c>
      <c r="GY37" s="3">
        <v>8</v>
      </c>
      <c r="GZ37" s="3">
        <v>0</v>
      </c>
      <c r="HA37" s="3">
        <v>0</v>
      </c>
      <c r="HB37" s="3">
        <v>2</v>
      </c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2">
        <v>0</v>
      </c>
      <c r="JF37" s="12">
        <v>0</v>
      </c>
      <c r="JG37" s="12">
        <v>0</v>
      </c>
      <c r="JH37" s="12">
        <v>0.13333333333333333</v>
      </c>
      <c r="JI37" s="12">
        <v>0.73333333333333328</v>
      </c>
      <c r="JJ37" s="12">
        <v>6.6666666666666666E-2</v>
      </c>
      <c r="JK37" s="12">
        <v>0.13333333333333333</v>
      </c>
      <c r="JM37" s="12">
        <v>0.66666666666666663</v>
      </c>
      <c r="JN37" s="12">
        <v>0.33333333333333331</v>
      </c>
    </row>
    <row r="38" spans="1:274" x14ac:dyDescent="0.25">
      <c r="A38" s="3">
        <v>40019201910</v>
      </c>
      <c r="B38" t="s">
        <v>261</v>
      </c>
      <c r="C38" t="s">
        <v>270</v>
      </c>
      <c r="D38" t="s">
        <v>270</v>
      </c>
      <c r="E38" s="2">
        <v>0</v>
      </c>
      <c r="F38" s="2">
        <v>0</v>
      </c>
      <c r="G38" s="1"/>
      <c r="H38" s="2">
        <v>0</v>
      </c>
      <c r="I38" s="2">
        <v>0</v>
      </c>
      <c r="J38" s="1"/>
      <c r="K38" s="1"/>
      <c r="L38" s="1"/>
      <c r="M38" s="1"/>
      <c r="N38" s="1"/>
      <c r="V38" s="13">
        <v>0</v>
      </c>
      <c r="Z38" s="13">
        <v>0</v>
      </c>
      <c r="AA38" s="13">
        <v>0</v>
      </c>
      <c r="AB38" s="13">
        <v>0</v>
      </c>
      <c r="AE38" s="13">
        <v>0</v>
      </c>
      <c r="AI38" s="13">
        <v>0</v>
      </c>
      <c r="AJ38" s="13">
        <v>0</v>
      </c>
      <c r="AK38" s="13">
        <v>0</v>
      </c>
      <c r="AN38" s="13">
        <v>0</v>
      </c>
      <c r="AT38" s="13">
        <v>0</v>
      </c>
      <c r="AW38" s="13">
        <v>0</v>
      </c>
      <c r="AX38" s="13">
        <v>0</v>
      </c>
      <c r="AY38" s="13">
        <v>0</v>
      </c>
      <c r="AZ38" s="13">
        <v>0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3">
        <v>0</v>
      </c>
      <c r="BG38" s="13">
        <v>0</v>
      </c>
      <c r="BH38" s="13">
        <v>0</v>
      </c>
      <c r="BI38" s="13">
        <v>0</v>
      </c>
      <c r="BJ38" s="13">
        <v>0</v>
      </c>
      <c r="BK38" s="13">
        <v>0</v>
      </c>
      <c r="BL38" s="13">
        <v>0</v>
      </c>
      <c r="BM38" s="13">
        <v>0</v>
      </c>
      <c r="BN38" s="13">
        <v>0</v>
      </c>
      <c r="BO38" s="13">
        <v>0</v>
      </c>
      <c r="BP38" s="13">
        <v>0</v>
      </c>
      <c r="BQ38" s="13">
        <v>0</v>
      </c>
      <c r="BR38" s="13">
        <v>0</v>
      </c>
      <c r="BS38" s="13">
        <v>0</v>
      </c>
      <c r="BT38" s="13">
        <v>0</v>
      </c>
      <c r="BU38" s="13">
        <v>0</v>
      </c>
      <c r="BV38" s="13">
        <v>0</v>
      </c>
      <c r="BW38" s="13">
        <v>0</v>
      </c>
      <c r="BX38" s="13">
        <v>0</v>
      </c>
      <c r="BY38" s="13">
        <v>0</v>
      </c>
      <c r="BZ38" s="13">
        <v>0</v>
      </c>
      <c r="CA38" s="13">
        <v>0</v>
      </c>
      <c r="CB38" s="13">
        <v>0</v>
      </c>
      <c r="CC38" s="13">
        <v>0</v>
      </c>
      <c r="CD38" s="13">
        <v>0</v>
      </c>
      <c r="CE38" s="13">
        <v>0</v>
      </c>
      <c r="CF38" s="13">
        <v>0</v>
      </c>
      <c r="CG38" s="13">
        <v>0</v>
      </c>
      <c r="CH38" s="13">
        <v>0</v>
      </c>
      <c r="CI38" s="13">
        <v>0</v>
      </c>
      <c r="CJ38" s="13">
        <v>0</v>
      </c>
      <c r="CK38" s="13">
        <v>0</v>
      </c>
      <c r="CL38" s="13">
        <v>0</v>
      </c>
      <c r="CM38" s="13">
        <v>0</v>
      </c>
      <c r="CN38" s="13">
        <v>0</v>
      </c>
      <c r="CO38" s="13">
        <v>0</v>
      </c>
      <c r="CP38" s="13">
        <v>0</v>
      </c>
      <c r="CQ38" s="13">
        <v>0</v>
      </c>
      <c r="CR38" s="13">
        <v>0</v>
      </c>
      <c r="CS38" s="13">
        <v>0</v>
      </c>
      <c r="CT38" s="13">
        <v>0</v>
      </c>
      <c r="CU38" s="13">
        <v>0</v>
      </c>
      <c r="CV38" s="13">
        <v>0</v>
      </c>
      <c r="CW38" s="13">
        <v>0</v>
      </c>
      <c r="CX38" s="13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0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0</v>
      </c>
      <c r="FZ38" s="2">
        <v>0</v>
      </c>
      <c r="GA38" s="2">
        <v>0</v>
      </c>
      <c r="GB38" s="3">
        <v>32</v>
      </c>
      <c r="GC38" s="3">
        <v>0</v>
      </c>
      <c r="GD38" s="3">
        <v>0</v>
      </c>
      <c r="GE38" s="3">
        <v>0</v>
      </c>
      <c r="GF38" s="3">
        <v>2</v>
      </c>
      <c r="GG38" s="3">
        <v>28</v>
      </c>
      <c r="GH38" s="3">
        <v>2</v>
      </c>
      <c r="GI38" s="3">
        <v>0</v>
      </c>
      <c r="GJ38" s="3">
        <v>0</v>
      </c>
      <c r="GK38" s="3">
        <v>18</v>
      </c>
      <c r="GL38" s="3">
        <v>0</v>
      </c>
      <c r="GM38" s="3">
        <v>0</v>
      </c>
      <c r="GN38" s="3">
        <v>0</v>
      </c>
      <c r="GO38" s="3">
        <v>2</v>
      </c>
      <c r="GP38" s="3">
        <v>2</v>
      </c>
      <c r="GQ38" s="3">
        <v>14</v>
      </c>
      <c r="GR38" s="3">
        <v>0</v>
      </c>
      <c r="GS38" s="3">
        <v>0</v>
      </c>
      <c r="GT38" s="3">
        <v>14</v>
      </c>
      <c r="GU38" s="3">
        <v>0</v>
      </c>
      <c r="GV38" s="3">
        <v>0</v>
      </c>
      <c r="GW38" s="3">
        <v>0</v>
      </c>
      <c r="GX38" s="3">
        <v>0</v>
      </c>
      <c r="GY38" s="3">
        <v>0</v>
      </c>
      <c r="GZ38" s="3">
        <v>14</v>
      </c>
      <c r="HA38" s="3">
        <v>0</v>
      </c>
      <c r="HB38" s="3">
        <v>0</v>
      </c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2">
        <v>0</v>
      </c>
      <c r="JF38" s="12">
        <v>0</v>
      </c>
      <c r="JG38" s="12">
        <v>0</v>
      </c>
      <c r="JH38" s="12">
        <v>6.25E-2</v>
      </c>
      <c r="JI38" s="12">
        <v>6.25E-2</v>
      </c>
      <c r="JJ38" s="12">
        <v>0.875</v>
      </c>
      <c r="JK38" s="12">
        <v>0</v>
      </c>
      <c r="JM38" s="12">
        <v>0.5625</v>
      </c>
      <c r="JN38" s="12">
        <v>0.4375</v>
      </c>
    </row>
    <row r="39" spans="1:274" x14ac:dyDescent="0.25">
      <c r="A39" s="3">
        <v>40010803162</v>
      </c>
      <c r="B39" t="s">
        <v>261</v>
      </c>
      <c r="C39" t="s">
        <v>264</v>
      </c>
      <c r="D39" t="s">
        <v>271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1"/>
      <c r="K39" s="1"/>
      <c r="L39" s="1"/>
      <c r="M39" s="1"/>
      <c r="N39" s="1"/>
      <c r="V39" s="13">
        <v>0</v>
      </c>
      <c r="W39" s="13">
        <v>0</v>
      </c>
      <c r="Z39" s="13">
        <v>0</v>
      </c>
      <c r="AA39" s="13">
        <v>0</v>
      </c>
      <c r="AB39" s="13">
        <v>0</v>
      </c>
      <c r="AC39" s="13">
        <v>0</v>
      </c>
      <c r="AE39" s="13">
        <v>0</v>
      </c>
      <c r="AF39" s="13">
        <v>0</v>
      </c>
      <c r="AI39" s="13">
        <v>0</v>
      </c>
      <c r="AJ39" s="13">
        <v>0</v>
      </c>
      <c r="AK39" s="13">
        <v>0</v>
      </c>
      <c r="AL39" s="13">
        <v>0</v>
      </c>
      <c r="AN39" s="13">
        <v>0</v>
      </c>
      <c r="AO39" s="13">
        <v>0</v>
      </c>
      <c r="AR39" s="13">
        <v>0</v>
      </c>
      <c r="AS39" s="13">
        <v>0</v>
      </c>
      <c r="AT39" s="13">
        <v>0</v>
      </c>
      <c r="AU39" s="13">
        <v>0</v>
      </c>
      <c r="AW39" s="13">
        <v>0</v>
      </c>
      <c r="AX39" s="13">
        <v>0</v>
      </c>
      <c r="AY39" s="13">
        <v>0</v>
      </c>
      <c r="AZ39" s="13">
        <v>0</v>
      </c>
      <c r="BA39" s="13">
        <v>0</v>
      </c>
      <c r="BB39" s="13">
        <v>0</v>
      </c>
      <c r="BC39" s="13">
        <v>0</v>
      </c>
      <c r="BD39" s="13">
        <v>0</v>
      </c>
      <c r="BE39" s="13">
        <v>0</v>
      </c>
      <c r="BF39" s="13">
        <v>0</v>
      </c>
      <c r="BG39" s="13">
        <v>0</v>
      </c>
      <c r="BH39" s="13">
        <v>0</v>
      </c>
      <c r="BI39" s="13">
        <v>0</v>
      </c>
      <c r="BJ39" s="13">
        <v>0</v>
      </c>
      <c r="BK39" s="13">
        <v>0</v>
      </c>
      <c r="BL39" s="13">
        <v>0</v>
      </c>
      <c r="BM39" s="13">
        <v>0</v>
      </c>
      <c r="BN39" s="13">
        <v>0</v>
      </c>
      <c r="BO39" s="13">
        <v>0</v>
      </c>
      <c r="BP39" s="13">
        <v>0</v>
      </c>
      <c r="BQ39" s="13">
        <v>0</v>
      </c>
      <c r="BR39" s="13">
        <v>0</v>
      </c>
      <c r="BS39" s="13">
        <v>0</v>
      </c>
      <c r="BT39" s="13">
        <v>0</v>
      </c>
      <c r="BU39" s="13">
        <v>0</v>
      </c>
      <c r="BV39" s="13">
        <v>0</v>
      </c>
      <c r="BW39" s="13">
        <v>0</v>
      </c>
      <c r="BX39" s="13">
        <v>0</v>
      </c>
      <c r="BY39" s="13">
        <v>0</v>
      </c>
      <c r="BZ39" s="13">
        <v>0</v>
      </c>
      <c r="CA39" s="13">
        <v>0</v>
      </c>
      <c r="CB39" s="13">
        <v>0</v>
      </c>
      <c r="CC39" s="13">
        <v>0</v>
      </c>
      <c r="CD39" s="13">
        <v>0</v>
      </c>
      <c r="CE39" s="13">
        <v>0</v>
      </c>
      <c r="CF39" s="13">
        <v>0</v>
      </c>
      <c r="CG39" s="13">
        <v>0</v>
      </c>
      <c r="CH39" s="13">
        <v>0</v>
      </c>
      <c r="CI39" s="13">
        <v>0</v>
      </c>
      <c r="CJ39" s="13">
        <v>0</v>
      </c>
      <c r="CK39" s="13">
        <v>0</v>
      </c>
      <c r="CL39" s="13">
        <v>0</v>
      </c>
      <c r="CM39" s="13">
        <v>0</v>
      </c>
      <c r="CN39" s="13">
        <v>0</v>
      </c>
      <c r="CO39" s="13">
        <v>0</v>
      </c>
      <c r="CP39" s="13">
        <v>0</v>
      </c>
      <c r="CQ39" s="13">
        <v>0</v>
      </c>
      <c r="CR39" s="13">
        <v>0</v>
      </c>
      <c r="CS39" s="13">
        <v>0</v>
      </c>
      <c r="CT39" s="13">
        <v>0</v>
      </c>
      <c r="CU39" s="13">
        <v>0</v>
      </c>
      <c r="CV39" s="13">
        <v>0</v>
      </c>
      <c r="CW39" s="13">
        <v>0</v>
      </c>
      <c r="CX39" s="13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0</v>
      </c>
      <c r="FZ39" s="2">
        <v>0</v>
      </c>
      <c r="GA39" s="2">
        <v>0</v>
      </c>
      <c r="GB39" s="3">
        <v>41</v>
      </c>
      <c r="GC39" s="3">
        <v>4</v>
      </c>
      <c r="GD39" s="3">
        <v>0</v>
      </c>
      <c r="GE39" s="3">
        <v>0</v>
      </c>
      <c r="GF39" s="3">
        <v>7</v>
      </c>
      <c r="GG39" s="3">
        <v>7</v>
      </c>
      <c r="GH39" s="3">
        <v>4</v>
      </c>
      <c r="GI39" s="3">
        <v>19</v>
      </c>
      <c r="GJ39" s="3">
        <v>0</v>
      </c>
      <c r="GK39" s="3">
        <v>22</v>
      </c>
      <c r="GL39" s="3">
        <v>2</v>
      </c>
      <c r="GM39" s="3">
        <v>0</v>
      </c>
      <c r="GN39" s="3">
        <v>0</v>
      </c>
      <c r="GO39" s="3">
        <v>2</v>
      </c>
      <c r="GP39" s="3">
        <v>2</v>
      </c>
      <c r="GQ39" s="3">
        <v>5</v>
      </c>
      <c r="GR39" s="3">
        <v>11</v>
      </c>
      <c r="GS39" s="3">
        <v>0</v>
      </c>
      <c r="GT39" s="3">
        <v>19</v>
      </c>
      <c r="GU39" s="3">
        <v>2</v>
      </c>
      <c r="GV39" s="3">
        <v>0</v>
      </c>
      <c r="GW39" s="3">
        <v>0</v>
      </c>
      <c r="GX39" s="3">
        <v>5</v>
      </c>
      <c r="GY39" s="3">
        <v>2</v>
      </c>
      <c r="GZ39" s="3">
        <v>2</v>
      </c>
      <c r="HA39" s="3">
        <v>8</v>
      </c>
      <c r="HB39" s="3">
        <v>0</v>
      </c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2">
        <v>9.7560975609756101E-2</v>
      </c>
      <c r="JF39" s="12">
        <v>0</v>
      </c>
      <c r="JG39" s="12">
        <v>0</v>
      </c>
      <c r="JH39" s="12">
        <v>0.17073170731707318</v>
      </c>
      <c r="JI39" s="12">
        <v>9.7560975609756101E-2</v>
      </c>
      <c r="JJ39" s="12">
        <v>0.17073170731707318</v>
      </c>
      <c r="JK39" s="12">
        <v>0</v>
      </c>
      <c r="JM39" s="12">
        <v>0.53658536585365857</v>
      </c>
      <c r="JN39" s="12">
        <v>0.46341463414634149</v>
      </c>
    </row>
    <row r="40" spans="1:274" x14ac:dyDescent="0.25">
      <c r="A40" s="3">
        <v>40027802168</v>
      </c>
      <c r="B40" t="s">
        <v>261</v>
      </c>
      <c r="C40" t="s">
        <v>272</v>
      </c>
      <c r="D40" t="s">
        <v>273</v>
      </c>
      <c r="E40" s="2">
        <v>0</v>
      </c>
      <c r="F40" s="2">
        <v>0</v>
      </c>
      <c r="G40" s="1"/>
      <c r="H40" s="2">
        <v>0</v>
      </c>
      <c r="I40" s="2">
        <v>0</v>
      </c>
      <c r="J40" s="1"/>
      <c r="K40" s="1"/>
      <c r="L40" s="1"/>
      <c r="M40" s="1"/>
      <c r="N40" s="1"/>
      <c r="V40" s="13">
        <v>0</v>
      </c>
      <c r="X40" s="13">
        <v>0</v>
      </c>
      <c r="Z40" s="13">
        <v>0</v>
      </c>
      <c r="AA40" s="13">
        <v>0</v>
      </c>
      <c r="AB40" s="13">
        <v>0</v>
      </c>
      <c r="AE40" s="13">
        <v>0</v>
      </c>
      <c r="AG40" s="13">
        <v>0</v>
      </c>
      <c r="AI40" s="13">
        <v>0</v>
      </c>
      <c r="AJ40" s="13">
        <v>0</v>
      </c>
      <c r="AK40" s="13">
        <v>0</v>
      </c>
      <c r="AN40" s="13">
        <v>0</v>
      </c>
      <c r="AP40" s="13">
        <v>0</v>
      </c>
      <c r="AR40" s="13">
        <v>0</v>
      </c>
      <c r="AS40" s="13">
        <v>0</v>
      </c>
      <c r="AT40" s="13">
        <v>0</v>
      </c>
      <c r="AW40" s="13">
        <v>0</v>
      </c>
      <c r="AX40" s="13">
        <v>0</v>
      </c>
      <c r="AY40" s="13">
        <v>0</v>
      </c>
      <c r="AZ40" s="13">
        <v>0</v>
      </c>
      <c r="BA40" s="13">
        <v>0</v>
      </c>
      <c r="BB40" s="13">
        <v>0</v>
      </c>
      <c r="BC40" s="13">
        <v>0</v>
      </c>
      <c r="BD40" s="13">
        <v>0</v>
      </c>
      <c r="BE40" s="13">
        <v>0</v>
      </c>
      <c r="BF40" s="13">
        <v>0</v>
      </c>
      <c r="BG40" s="13">
        <v>0</v>
      </c>
      <c r="BH40" s="13">
        <v>0</v>
      </c>
      <c r="BI40" s="13">
        <v>0</v>
      </c>
      <c r="BJ40" s="13">
        <v>0</v>
      </c>
      <c r="BK40" s="13">
        <v>0</v>
      </c>
      <c r="BL40" s="13">
        <v>0</v>
      </c>
      <c r="BM40" s="13">
        <v>0</v>
      </c>
      <c r="BN40" s="13">
        <v>0</v>
      </c>
      <c r="BO40" s="13">
        <v>0</v>
      </c>
      <c r="BP40" s="13">
        <v>0</v>
      </c>
      <c r="BQ40" s="13">
        <v>0</v>
      </c>
      <c r="BR40" s="13">
        <v>0</v>
      </c>
      <c r="BS40" s="13">
        <v>0</v>
      </c>
      <c r="BT40" s="13">
        <v>0</v>
      </c>
      <c r="BU40" s="13">
        <v>0</v>
      </c>
      <c r="BV40" s="13">
        <v>0</v>
      </c>
      <c r="BW40" s="13">
        <v>0</v>
      </c>
      <c r="BX40" s="13">
        <v>0</v>
      </c>
      <c r="BY40" s="13">
        <v>0</v>
      </c>
      <c r="BZ40" s="13">
        <v>0</v>
      </c>
      <c r="CA40" s="13">
        <v>0</v>
      </c>
      <c r="CB40" s="13">
        <v>0</v>
      </c>
      <c r="CC40" s="13">
        <v>0</v>
      </c>
      <c r="CD40" s="13">
        <v>0</v>
      </c>
      <c r="CE40" s="13">
        <v>0</v>
      </c>
      <c r="CF40" s="13">
        <v>0</v>
      </c>
      <c r="CG40" s="13">
        <v>0</v>
      </c>
      <c r="CH40" s="13">
        <v>0</v>
      </c>
      <c r="CI40" s="13">
        <v>0</v>
      </c>
      <c r="CJ40" s="13">
        <v>0</v>
      </c>
      <c r="CK40" s="13">
        <v>0</v>
      </c>
      <c r="CL40" s="13">
        <v>0</v>
      </c>
      <c r="CM40" s="13">
        <v>0</v>
      </c>
      <c r="CN40" s="13">
        <v>0</v>
      </c>
      <c r="CO40" s="13">
        <v>0</v>
      </c>
      <c r="CP40" s="13">
        <v>0</v>
      </c>
      <c r="CQ40" s="13">
        <v>0</v>
      </c>
      <c r="CR40" s="13">
        <v>0</v>
      </c>
      <c r="CS40" s="13">
        <v>0</v>
      </c>
      <c r="CT40" s="13">
        <v>0</v>
      </c>
      <c r="CU40" s="13">
        <v>0</v>
      </c>
      <c r="CV40" s="13">
        <v>0</v>
      </c>
      <c r="CW40" s="13">
        <v>0</v>
      </c>
      <c r="CX40" s="13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0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2">
        <v>0</v>
      </c>
      <c r="GB40" s="3">
        <v>43</v>
      </c>
      <c r="GC40" s="3">
        <v>0</v>
      </c>
      <c r="GD40" s="3">
        <v>4</v>
      </c>
      <c r="GE40" s="3">
        <v>0</v>
      </c>
      <c r="GF40" s="3">
        <v>7</v>
      </c>
      <c r="GG40" s="3">
        <v>10</v>
      </c>
      <c r="GH40" s="3">
        <v>22</v>
      </c>
      <c r="GI40" s="3">
        <v>0</v>
      </c>
      <c r="GJ40" s="3">
        <v>0</v>
      </c>
      <c r="GK40" s="3">
        <v>23</v>
      </c>
      <c r="GL40" s="3">
        <v>0</v>
      </c>
      <c r="GM40" s="3">
        <v>2</v>
      </c>
      <c r="GN40" s="3">
        <v>0</v>
      </c>
      <c r="GO40" s="3">
        <v>5</v>
      </c>
      <c r="GP40" s="3">
        <v>11</v>
      </c>
      <c r="GQ40" s="3">
        <v>5</v>
      </c>
      <c r="GR40" s="3">
        <v>0</v>
      </c>
      <c r="GS40" s="3">
        <v>0</v>
      </c>
      <c r="GT40" s="3">
        <v>20</v>
      </c>
      <c r="GU40" s="3">
        <v>0</v>
      </c>
      <c r="GV40" s="3">
        <v>2</v>
      </c>
      <c r="GW40" s="3">
        <v>0</v>
      </c>
      <c r="GX40" s="3">
        <v>2</v>
      </c>
      <c r="GY40" s="3">
        <v>11</v>
      </c>
      <c r="GZ40" s="3">
        <v>5</v>
      </c>
      <c r="HA40" s="3">
        <v>0</v>
      </c>
      <c r="HB40" s="3">
        <v>0</v>
      </c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2">
        <v>0</v>
      </c>
      <c r="JF40" s="12">
        <v>9.3023255813953487E-2</v>
      </c>
      <c r="JG40" s="12">
        <v>0</v>
      </c>
      <c r="JH40" s="12">
        <v>0.16279069767441862</v>
      </c>
      <c r="JI40" s="12">
        <v>0.51162790697674421</v>
      </c>
      <c r="JJ40" s="12">
        <v>0.23255813953488372</v>
      </c>
      <c r="JK40" s="12">
        <v>0</v>
      </c>
      <c r="JM40" s="12">
        <v>0.53488372093023251</v>
      </c>
      <c r="JN40" s="12">
        <v>0.46511627906976744</v>
      </c>
    </row>
    <row r="41" spans="1:274" x14ac:dyDescent="0.25">
      <c r="A41" s="3">
        <v>40031103001</v>
      </c>
      <c r="B41" t="s">
        <v>261</v>
      </c>
      <c r="C41" t="s">
        <v>274</v>
      </c>
      <c r="D41" t="s">
        <v>275</v>
      </c>
      <c r="E41" s="2">
        <v>0</v>
      </c>
      <c r="F41" s="2">
        <v>0</v>
      </c>
      <c r="G41" s="1"/>
      <c r="H41" s="2">
        <v>0</v>
      </c>
      <c r="I41" s="2">
        <v>0</v>
      </c>
      <c r="J41" s="1"/>
      <c r="K41" s="1"/>
      <c r="L41" s="1"/>
      <c r="M41" s="1"/>
      <c r="N41" s="1"/>
      <c r="V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E41" s="13">
        <v>0</v>
      </c>
      <c r="AJ41" s="13">
        <v>0</v>
      </c>
      <c r="AK41" s="13">
        <v>0</v>
      </c>
      <c r="AL41" s="13">
        <v>0</v>
      </c>
      <c r="AN41" s="13">
        <v>0</v>
      </c>
      <c r="AQ41" s="13">
        <v>0</v>
      </c>
      <c r="AR41" s="13">
        <v>0</v>
      </c>
      <c r="AS41" s="13">
        <v>0</v>
      </c>
      <c r="AT41" s="13">
        <v>0</v>
      </c>
      <c r="AU41" s="13">
        <v>0</v>
      </c>
      <c r="AW41" s="13">
        <v>0</v>
      </c>
      <c r="AX41" s="13">
        <v>0</v>
      </c>
      <c r="AY41" s="13">
        <v>0</v>
      </c>
      <c r="AZ41" s="13">
        <v>0</v>
      </c>
      <c r="BA41" s="13">
        <v>0</v>
      </c>
      <c r="BB41" s="13">
        <v>0</v>
      </c>
      <c r="BC41" s="13">
        <v>0</v>
      </c>
      <c r="BD41" s="13">
        <v>0</v>
      </c>
      <c r="BE41" s="13">
        <v>0</v>
      </c>
      <c r="BF41" s="13">
        <v>0</v>
      </c>
      <c r="BG41" s="13">
        <v>0</v>
      </c>
      <c r="BH41" s="13">
        <v>0</v>
      </c>
      <c r="BI41" s="13">
        <v>0</v>
      </c>
      <c r="BJ41" s="13">
        <v>0</v>
      </c>
      <c r="BK41" s="13">
        <v>0</v>
      </c>
      <c r="BL41" s="13">
        <v>0</v>
      </c>
      <c r="BM41" s="13">
        <v>0</v>
      </c>
      <c r="BN41" s="13">
        <v>0</v>
      </c>
      <c r="BO41" s="13">
        <v>0</v>
      </c>
      <c r="BP41" s="13">
        <v>0</v>
      </c>
      <c r="BQ41" s="13">
        <v>0</v>
      </c>
      <c r="BR41" s="13">
        <v>0</v>
      </c>
      <c r="BS41" s="13">
        <v>0</v>
      </c>
      <c r="BT41" s="13">
        <v>0</v>
      </c>
      <c r="BU41" s="13">
        <v>0</v>
      </c>
      <c r="BV41" s="13">
        <v>0</v>
      </c>
      <c r="BW41" s="13">
        <v>0</v>
      </c>
      <c r="BX41" s="13">
        <v>0</v>
      </c>
      <c r="BY41" s="13">
        <v>0</v>
      </c>
      <c r="BZ41" s="13">
        <v>0</v>
      </c>
      <c r="CA41" s="13">
        <v>0</v>
      </c>
      <c r="CB41" s="13">
        <v>0</v>
      </c>
      <c r="CC41" s="13">
        <v>0</v>
      </c>
      <c r="CD41" s="13">
        <v>0</v>
      </c>
      <c r="CE41" s="13">
        <v>0</v>
      </c>
      <c r="CF41" s="13">
        <v>0</v>
      </c>
      <c r="CG41" s="13">
        <v>0</v>
      </c>
      <c r="CH41" s="13">
        <v>0</v>
      </c>
      <c r="CI41" s="13">
        <v>0</v>
      </c>
      <c r="CJ41" s="13">
        <v>0</v>
      </c>
      <c r="CK41" s="13">
        <v>0</v>
      </c>
      <c r="CL41" s="13">
        <v>0</v>
      </c>
      <c r="CM41" s="13">
        <v>0</v>
      </c>
      <c r="CN41" s="13">
        <v>0</v>
      </c>
      <c r="CO41" s="13">
        <v>0</v>
      </c>
      <c r="CP41" s="13">
        <v>0</v>
      </c>
      <c r="CQ41" s="13">
        <v>0</v>
      </c>
      <c r="CR41" s="13">
        <v>0</v>
      </c>
      <c r="CS41" s="13">
        <v>0</v>
      </c>
      <c r="CT41" s="13">
        <v>0</v>
      </c>
      <c r="CU41" s="13">
        <v>0</v>
      </c>
      <c r="CV41" s="13">
        <v>0</v>
      </c>
      <c r="CW41" s="13">
        <v>0</v>
      </c>
      <c r="CX41" s="13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0</v>
      </c>
      <c r="FZ41" s="2">
        <v>0</v>
      </c>
      <c r="GA41" s="2">
        <v>0</v>
      </c>
      <c r="GB41" s="3">
        <v>55</v>
      </c>
      <c r="GC41" s="3">
        <v>0</v>
      </c>
      <c r="GD41" s="3">
        <v>0</v>
      </c>
      <c r="GE41" s="3">
        <v>2</v>
      </c>
      <c r="GF41" s="3">
        <v>2</v>
      </c>
      <c r="GG41" s="3">
        <v>34</v>
      </c>
      <c r="GH41" s="3">
        <v>13</v>
      </c>
      <c r="GI41" s="3">
        <v>4</v>
      </c>
      <c r="GJ41" s="3">
        <v>0</v>
      </c>
      <c r="GK41" s="3">
        <v>27</v>
      </c>
      <c r="GL41" s="3">
        <v>0</v>
      </c>
      <c r="GM41" s="3">
        <v>0</v>
      </c>
      <c r="GN41" s="3">
        <v>0</v>
      </c>
      <c r="GO41" s="3">
        <v>0</v>
      </c>
      <c r="GP41" s="3">
        <v>8</v>
      </c>
      <c r="GQ41" s="3">
        <v>17</v>
      </c>
      <c r="GR41" s="3">
        <v>2</v>
      </c>
      <c r="GS41" s="3">
        <v>0</v>
      </c>
      <c r="GT41" s="3">
        <v>28</v>
      </c>
      <c r="GU41" s="3">
        <v>0</v>
      </c>
      <c r="GV41" s="3">
        <v>0</v>
      </c>
      <c r="GW41" s="3">
        <v>2</v>
      </c>
      <c r="GX41" s="3">
        <v>2</v>
      </c>
      <c r="GY41" s="3">
        <v>5</v>
      </c>
      <c r="GZ41" s="3">
        <v>17</v>
      </c>
      <c r="HA41" s="3">
        <v>2</v>
      </c>
      <c r="HB41" s="3">
        <v>0</v>
      </c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2">
        <v>0</v>
      </c>
      <c r="JF41" s="12">
        <v>0</v>
      </c>
      <c r="JG41" s="12">
        <v>3.6363636363636362E-2</v>
      </c>
      <c r="JH41" s="12">
        <v>3.6363636363636362E-2</v>
      </c>
      <c r="JI41" s="12">
        <v>0.23636363636363636</v>
      </c>
      <c r="JJ41" s="12">
        <v>0.61818181818181817</v>
      </c>
      <c r="JK41" s="12">
        <v>0</v>
      </c>
      <c r="JM41" s="12">
        <v>0.49090909090909091</v>
      </c>
      <c r="JN41" s="12">
        <v>0.50909090909090904</v>
      </c>
    </row>
    <row r="42" spans="1:274" x14ac:dyDescent="0.25">
      <c r="A42" s="3">
        <v>40081101583</v>
      </c>
      <c r="B42" t="s">
        <v>261</v>
      </c>
      <c r="C42" t="s">
        <v>276</v>
      </c>
      <c r="D42" t="s">
        <v>277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1"/>
      <c r="K42" s="1"/>
      <c r="L42" s="1"/>
      <c r="M42" s="1"/>
      <c r="N42" s="1"/>
      <c r="V42" s="13">
        <v>0</v>
      </c>
      <c r="W42" s="13">
        <v>0</v>
      </c>
      <c r="Z42" s="13">
        <v>0</v>
      </c>
      <c r="AA42" s="13">
        <v>0</v>
      </c>
      <c r="AB42" s="13">
        <v>0</v>
      </c>
      <c r="AD42" s="13">
        <v>0</v>
      </c>
      <c r="AE42" s="13">
        <v>0</v>
      </c>
      <c r="AF42" s="13">
        <v>0</v>
      </c>
      <c r="AI42" s="13">
        <v>0</v>
      </c>
      <c r="AJ42" s="13">
        <v>0</v>
      </c>
      <c r="AK42" s="13">
        <v>0</v>
      </c>
      <c r="AM42" s="13">
        <v>0</v>
      </c>
      <c r="AN42" s="13">
        <v>0</v>
      </c>
      <c r="AO42" s="13">
        <v>0</v>
      </c>
      <c r="AS42" s="13">
        <v>0</v>
      </c>
      <c r="AT42" s="13">
        <v>0</v>
      </c>
      <c r="AV42" s="13">
        <v>0</v>
      </c>
      <c r="AW42" s="13">
        <v>0</v>
      </c>
      <c r="AX42" s="13">
        <v>0</v>
      </c>
      <c r="AY42" s="13">
        <v>0</v>
      </c>
      <c r="AZ42" s="13">
        <v>0</v>
      </c>
      <c r="BA42" s="13">
        <v>0</v>
      </c>
      <c r="BB42" s="13">
        <v>0</v>
      </c>
      <c r="BC42" s="13">
        <v>0</v>
      </c>
      <c r="BD42" s="13">
        <v>0</v>
      </c>
      <c r="BE42" s="13">
        <v>0</v>
      </c>
      <c r="BF42" s="13">
        <v>0</v>
      </c>
      <c r="BG42" s="13">
        <v>0</v>
      </c>
      <c r="BH42" s="13">
        <v>0</v>
      </c>
      <c r="BI42" s="13">
        <v>0</v>
      </c>
      <c r="BJ42" s="13">
        <v>0</v>
      </c>
      <c r="BK42" s="13">
        <v>0</v>
      </c>
      <c r="BL42" s="13">
        <v>0</v>
      </c>
      <c r="BM42" s="13">
        <v>0</v>
      </c>
      <c r="BN42" s="13">
        <v>0</v>
      </c>
      <c r="BO42" s="13">
        <v>0</v>
      </c>
      <c r="BP42" s="13">
        <v>0</v>
      </c>
      <c r="BQ42" s="13">
        <v>0</v>
      </c>
      <c r="BR42" s="13">
        <v>0</v>
      </c>
      <c r="BS42" s="13">
        <v>0</v>
      </c>
      <c r="BT42" s="13">
        <v>0</v>
      </c>
      <c r="BU42" s="13">
        <v>0</v>
      </c>
      <c r="BV42" s="13">
        <v>0</v>
      </c>
      <c r="BW42" s="13">
        <v>0</v>
      </c>
      <c r="BX42" s="13">
        <v>0</v>
      </c>
      <c r="BY42" s="13">
        <v>0</v>
      </c>
      <c r="BZ42" s="13">
        <v>0</v>
      </c>
      <c r="CA42" s="13">
        <v>0</v>
      </c>
      <c r="CB42" s="13">
        <v>0</v>
      </c>
      <c r="CC42" s="13">
        <v>0</v>
      </c>
      <c r="CD42" s="13">
        <v>0</v>
      </c>
      <c r="CE42" s="13">
        <v>0</v>
      </c>
      <c r="CF42" s="13">
        <v>0</v>
      </c>
      <c r="CG42" s="13">
        <v>0</v>
      </c>
      <c r="CH42" s="13">
        <v>0</v>
      </c>
      <c r="CI42" s="13">
        <v>0</v>
      </c>
      <c r="CJ42" s="13">
        <v>0</v>
      </c>
      <c r="CK42" s="13">
        <v>0</v>
      </c>
      <c r="CL42" s="13">
        <v>0</v>
      </c>
      <c r="CM42" s="13">
        <v>0</v>
      </c>
      <c r="CN42" s="13">
        <v>0</v>
      </c>
      <c r="CO42" s="13">
        <v>0</v>
      </c>
      <c r="CP42" s="13">
        <v>0</v>
      </c>
      <c r="CQ42" s="13">
        <v>0</v>
      </c>
      <c r="CR42" s="13">
        <v>0</v>
      </c>
      <c r="CS42" s="13">
        <v>0</v>
      </c>
      <c r="CT42" s="13">
        <v>0</v>
      </c>
      <c r="CU42" s="13">
        <v>0</v>
      </c>
      <c r="CV42" s="13">
        <v>0</v>
      </c>
      <c r="CW42" s="13">
        <v>0</v>
      </c>
      <c r="CX42" s="13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0</v>
      </c>
      <c r="FZ42" s="2">
        <v>0</v>
      </c>
      <c r="GA42" s="2">
        <v>0</v>
      </c>
      <c r="GB42" s="3">
        <v>92</v>
      </c>
      <c r="GC42" s="3">
        <v>4</v>
      </c>
      <c r="GD42" s="3">
        <v>0</v>
      </c>
      <c r="GE42" s="3">
        <v>0</v>
      </c>
      <c r="GF42" s="3">
        <v>5</v>
      </c>
      <c r="GG42" s="3">
        <v>10</v>
      </c>
      <c r="GH42" s="3">
        <v>73</v>
      </c>
      <c r="GI42" s="3">
        <v>0</v>
      </c>
      <c r="GJ42" s="3">
        <v>7</v>
      </c>
      <c r="GK42" s="3">
        <v>47</v>
      </c>
      <c r="GL42" s="3">
        <v>2</v>
      </c>
      <c r="GM42" s="3">
        <v>0</v>
      </c>
      <c r="GN42" s="3">
        <v>0</v>
      </c>
      <c r="GO42" s="3">
        <v>5</v>
      </c>
      <c r="GP42" s="3">
        <v>35</v>
      </c>
      <c r="GQ42" s="3">
        <v>5</v>
      </c>
      <c r="GR42" s="3">
        <v>0</v>
      </c>
      <c r="GS42" s="3">
        <v>5</v>
      </c>
      <c r="GT42" s="3">
        <v>45</v>
      </c>
      <c r="GU42" s="3">
        <v>2</v>
      </c>
      <c r="GV42" s="3">
        <v>0</v>
      </c>
      <c r="GW42" s="3">
        <v>0</v>
      </c>
      <c r="GX42" s="3">
        <v>0</v>
      </c>
      <c r="GY42" s="3">
        <v>38</v>
      </c>
      <c r="GZ42" s="3">
        <v>5</v>
      </c>
      <c r="HA42" s="3">
        <v>0</v>
      </c>
      <c r="HB42" s="3">
        <v>2</v>
      </c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2">
        <v>4.3478260869565223E-2</v>
      </c>
      <c r="JF42" s="12">
        <v>0</v>
      </c>
      <c r="JG42" s="12">
        <v>0</v>
      </c>
      <c r="JH42" s="12">
        <v>5.434782608695652E-2</v>
      </c>
      <c r="JI42" s="12">
        <v>0.79347826086956519</v>
      </c>
      <c r="JJ42" s="12">
        <v>0.10869565217391304</v>
      </c>
      <c r="JK42" s="12">
        <v>7.6086956521739135E-2</v>
      </c>
      <c r="JM42" s="12">
        <v>0.51086956521739135</v>
      </c>
      <c r="JN42" s="12">
        <v>0.4891304347826087</v>
      </c>
    </row>
    <row r="43" spans="1:274" x14ac:dyDescent="0.25">
      <c r="A43" s="3">
        <v>40021902367</v>
      </c>
      <c r="B43" t="s">
        <v>261</v>
      </c>
      <c r="C43" t="s">
        <v>279</v>
      </c>
      <c r="D43" t="s">
        <v>280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1"/>
      <c r="K43" s="1"/>
      <c r="L43" s="1"/>
      <c r="M43" s="1"/>
      <c r="N43" s="1"/>
      <c r="V43" s="13">
        <v>0</v>
      </c>
      <c r="W43" s="13">
        <v>0</v>
      </c>
      <c r="X43" s="13">
        <v>0</v>
      </c>
      <c r="Z43" s="13">
        <v>0</v>
      </c>
      <c r="AA43" s="13">
        <v>0</v>
      </c>
      <c r="AB43" s="13">
        <v>0</v>
      </c>
      <c r="AC43" s="13">
        <v>0</v>
      </c>
      <c r="AE43" s="13">
        <v>0</v>
      </c>
      <c r="AF43" s="13">
        <v>0</v>
      </c>
      <c r="AI43" s="13">
        <v>0</v>
      </c>
      <c r="AJ43" s="13">
        <v>0</v>
      </c>
      <c r="AK43" s="13">
        <v>0</v>
      </c>
      <c r="AN43" s="13">
        <v>0</v>
      </c>
      <c r="AO43" s="13">
        <v>0</v>
      </c>
      <c r="AP43" s="13">
        <v>0</v>
      </c>
      <c r="AR43" s="13">
        <v>0</v>
      </c>
      <c r="AS43" s="13">
        <v>0</v>
      </c>
      <c r="AT43" s="13">
        <v>0</v>
      </c>
      <c r="AU43" s="13">
        <v>0</v>
      </c>
      <c r="AW43" s="13">
        <v>0</v>
      </c>
      <c r="AX43" s="13">
        <v>0</v>
      </c>
      <c r="AY43" s="13">
        <v>0</v>
      </c>
      <c r="AZ43" s="13">
        <v>0</v>
      </c>
      <c r="BA43" s="13">
        <v>0</v>
      </c>
      <c r="BB43" s="13">
        <v>0</v>
      </c>
      <c r="BC43" s="13">
        <v>0</v>
      </c>
      <c r="BD43" s="13">
        <v>0</v>
      </c>
      <c r="BE43" s="13">
        <v>0</v>
      </c>
      <c r="BF43" s="13">
        <v>0</v>
      </c>
      <c r="BG43" s="13">
        <v>0</v>
      </c>
      <c r="BH43" s="13">
        <v>0</v>
      </c>
      <c r="BI43" s="13">
        <v>0</v>
      </c>
      <c r="BJ43" s="13">
        <v>0</v>
      </c>
      <c r="BK43" s="13">
        <v>0</v>
      </c>
      <c r="BL43" s="13">
        <v>0</v>
      </c>
      <c r="BM43" s="13">
        <v>0</v>
      </c>
      <c r="BN43" s="13">
        <v>0</v>
      </c>
      <c r="BO43" s="13">
        <v>0</v>
      </c>
      <c r="BP43" s="13">
        <v>0</v>
      </c>
      <c r="BQ43" s="13">
        <v>0</v>
      </c>
      <c r="BR43" s="13">
        <v>0</v>
      </c>
      <c r="BS43" s="13">
        <v>0</v>
      </c>
      <c r="BT43" s="13">
        <v>0</v>
      </c>
      <c r="BU43" s="13">
        <v>0</v>
      </c>
      <c r="BV43" s="13">
        <v>0</v>
      </c>
      <c r="BW43" s="13">
        <v>0</v>
      </c>
      <c r="BX43" s="13">
        <v>0</v>
      </c>
      <c r="BY43" s="13">
        <v>0</v>
      </c>
      <c r="BZ43" s="13">
        <v>0</v>
      </c>
      <c r="CA43" s="13">
        <v>0</v>
      </c>
      <c r="CB43" s="13">
        <v>0</v>
      </c>
      <c r="CC43" s="13">
        <v>0</v>
      </c>
      <c r="CD43" s="13">
        <v>0</v>
      </c>
      <c r="CE43" s="13">
        <v>0</v>
      </c>
      <c r="CF43" s="13">
        <v>0</v>
      </c>
      <c r="CG43" s="13">
        <v>0</v>
      </c>
      <c r="CH43" s="13">
        <v>0</v>
      </c>
      <c r="CI43" s="13">
        <v>0</v>
      </c>
      <c r="CJ43" s="13">
        <v>0</v>
      </c>
      <c r="CK43" s="13">
        <v>0</v>
      </c>
      <c r="CL43" s="13">
        <v>0</v>
      </c>
      <c r="CM43" s="13">
        <v>0</v>
      </c>
      <c r="CN43" s="13">
        <v>0</v>
      </c>
      <c r="CO43" s="13">
        <v>0</v>
      </c>
      <c r="CP43" s="13">
        <v>0</v>
      </c>
      <c r="CQ43" s="13">
        <v>0</v>
      </c>
      <c r="CR43" s="13">
        <v>0</v>
      </c>
      <c r="CS43" s="13">
        <v>0</v>
      </c>
      <c r="CT43" s="13">
        <v>0</v>
      </c>
      <c r="CU43" s="13">
        <v>0</v>
      </c>
      <c r="CV43" s="13">
        <v>0</v>
      </c>
      <c r="CW43" s="13">
        <v>0</v>
      </c>
      <c r="CX43" s="13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0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0</v>
      </c>
      <c r="DY43" s="2">
        <v>0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0</v>
      </c>
      <c r="FZ43" s="2">
        <v>0</v>
      </c>
      <c r="GA43" s="2">
        <v>0</v>
      </c>
      <c r="GB43" s="3">
        <v>257</v>
      </c>
      <c r="GC43" s="3">
        <v>10</v>
      </c>
      <c r="GD43" s="3">
        <v>2</v>
      </c>
      <c r="GE43" s="3">
        <v>0</v>
      </c>
      <c r="GF43" s="3">
        <v>22</v>
      </c>
      <c r="GG43" s="3">
        <v>10</v>
      </c>
      <c r="GH43" s="3">
        <v>211</v>
      </c>
      <c r="GI43" s="3">
        <v>2</v>
      </c>
      <c r="GJ43" s="3">
        <v>0</v>
      </c>
      <c r="GK43" s="3">
        <v>110</v>
      </c>
      <c r="GL43" s="3">
        <v>5</v>
      </c>
      <c r="GM43" s="3">
        <v>0</v>
      </c>
      <c r="GN43" s="3">
        <v>0</v>
      </c>
      <c r="GO43" s="3">
        <v>8</v>
      </c>
      <c r="GP43" s="3">
        <v>92</v>
      </c>
      <c r="GQ43" s="3">
        <v>5</v>
      </c>
      <c r="GR43" s="3">
        <v>0</v>
      </c>
      <c r="GS43" s="3">
        <v>0</v>
      </c>
      <c r="GT43" s="3">
        <v>147</v>
      </c>
      <c r="GU43" s="3">
        <v>5</v>
      </c>
      <c r="GV43" s="3">
        <v>2</v>
      </c>
      <c r="GW43" s="3">
        <v>0</v>
      </c>
      <c r="GX43" s="3">
        <v>14</v>
      </c>
      <c r="GY43" s="3">
        <v>119</v>
      </c>
      <c r="GZ43" s="3">
        <v>5</v>
      </c>
      <c r="HA43" s="3">
        <v>2</v>
      </c>
      <c r="HB43" s="3">
        <v>0</v>
      </c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2">
        <v>3.8910505836575883E-2</v>
      </c>
      <c r="JF43" s="12">
        <v>7.7821011673151804E-3</v>
      </c>
      <c r="JG43" s="12">
        <v>0</v>
      </c>
      <c r="JH43" s="12">
        <v>8.5603112840466927E-2</v>
      </c>
      <c r="JI43" s="12">
        <v>0.82101167315175094</v>
      </c>
      <c r="JJ43" s="12">
        <v>3.8910505836575883E-2</v>
      </c>
      <c r="JK43" s="12">
        <v>0</v>
      </c>
      <c r="JM43" s="12">
        <v>0.42801556420233461</v>
      </c>
      <c r="JN43" s="12">
        <v>0.57198443579766534</v>
      </c>
    </row>
    <row r="44" spans="1:274" x14ac:dyDescent="0.25">
      <c r="A44" s="3">
        <v>40010802145</v>
      </c>
      <c r="B44" t="s">
        <v>261</v>
      </c>
      <c r="C44" t="s">
        <v>264</v>
      </c>
      <c r="D44" t="s">
        <v>283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1"/>
      <c r="K44" s="1"/>
      <c r="L44" s="1"/>
      <c r="M44" s="1"/>
      <c r="N44" s="1"/>
      <c r="V44" s="13">
        <v>0</v>
      </c>
      <c r="W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I44" s="13">
        <v>0</v>
      </c>
      <c r="AJ44" s="13">
        <v>0</v>
      </c>
      <c r="AK44" s="13">
        <v>0</v>
      </c>
      <c r="AL44" s="13">
        <v>0</v>
      </c>
      <c r="AN44" s="13">
        <v>0</v>
      </c>
      <c r="AO44" s="13">
        <v>0</v>
      </c>
      <c r="AR44" s="13">
        <v>0</v>
      </c>
      <c r="AS44" s="13">
        <v>0</v>
      </c>
      <c r="AT44" s="13">
        <v>0</v>
      </c>
      <c r="AU44" s="13">
        <v>0</v>
      </c>
      <c r="AV44" s="13">
        <v>0</v>
      </c>
      <c r="AW44" s="13">
        <v>0</v>
      </c>
      <c r="AX44" s="13">
        <v>0</v>
      </c>
      <c r="AY44" s="13">
        <v>0</v>
      </c>
      <c r="AZ44" s="13">
        <v>0</v>
      </c>
      <c r="BA44" s="13">
        <v>0</v>
      </c>
      <c r="BB44" s="13">
        <v>0</v>
      </c>
      <c r="BC44" s="13">
        <v>0</v>
      </c>
      <c r="BD44" s="13">
        <v>0</v>
      </c>
      <c r="BE44" s="13">
        <v>0</v>
      </c>
      <c r="BF44" s="13">
        <v>0</v>
      </c>
      <c r="BG44" s="13">
        <v>0</v>
      </c>
      <c r="BH44" s="13">
        <v>0</v>
      </c>
      <c r="BI44" s="13">
        <v>0</v>
      </c>
      <c r="BJ44" s="13">
        <v>0</v>
      </c>
      <c r="BK44" s="13">
        <v>0</v>
      </c>
      <c r="BL44" s="13">
        <v>0</v>
      </c>
      <c r="BM44" s="13">
        <v>0</v>
      </c>
      <c r="BN44" s="13">
        <v>0</v>
      </c>
      <c r="BO44" s="13">
        <v>0</v>
      </c>
      <c r="BP44" s="13">
        <v>0</v>
      </c>
      <c r="BQ44" s="13">
        <v>0</v>
      </c>
      <c r="BR44" s="13">
        <v>0</v>
      </c>
      <c r="BS44" s="13">
        <v>0</v>
      </c>
      <c r="BT44" s="13">
        <v>0</v>
      </c>
      <c r="BU44" s="13">
        <v>0</v>
      </c>
      <c r="BV44" s="13">
        <v>0</v>
      </c>
      <c r="BW44" s="13">
        <v>0</v>
      </c>
      <c r="BX44" s="13">
        <v>0</v>
      </c>
      <c r="BY44" s="13">
        <v>0</v>
      </c>
      <c r="BZ44" s="13">
        <v>0</v>
      </c>
      <c r="CA44" s="13">
        <v>0</v>
      </c>
      <c r="CB44" s="13">
        <v>0</v>
      </c>
      <c r="CC44" s="13">
        <v>0</v>
      </c>
      <c r="CD44" s="13">
        <v>0</v>
      </c>
      <c r="CE44" s="13">
        <v>0</v>
      </c>
      <c r="CF44" s="13">
        <v>0</v>
      </c>
      <c r="CG44" s="13">
        <v>0</v>
      </c>
      <c r="CH44" s="13">
        <v>0</v>
      </c>
      <c r="CI44" s="13">
        <v>0</v>
      </c>
      <c r="CJ44" s="13">
        <v>0</v>
      </c>
      <c r="CK44" s="13">
        <v>0</v>
      </c>
      <c r="CL44" s="13">
        <v>0</v>
      </c>
      <c r="CM44" s="13">
        <v>0</v>
      </c>
      <c r="CN44" s="13">
        <v>0</v>
      </c>
      <c r="CO44" s="13">
        <v>0</v>
      </c>
      <c r="CP44" s="13">
        <v>0</v>
      </c>
      <c r="CQ44" s="13">
        <v>0</v>
      </c>
      <c r="CR44" s="13">
        <v>0</v>
      </c>
      <c r="CS44" s="13">
        <v>0</v>
      </c>
      <c r="CT44" s="13">
        <v>0</v>
      </c>
      <c r="CU44" s="13">
        <v>0</v>
      </c>
      <c r="CV44" s="13">
        <v>0</v>
      </c>
      <c r="CW44" s="13">
        <v>0</v>
      </c>
      <c r="CX44" s="13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0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2">
        <v>0</v>
      </c>
      <c r="FZ44" s="2">
        <v>0</v>
      </c>
      <c r="GA44" s="2">
        <v>0</v>
      </c>
      <c r="GB44" s="3">
        <v>71</v>
      </c>
      <c r="GC44" s="3">
        <v>7</v>
      </c>
      <c r="GD44" s="3">
        <v>0</v>
      </c>
      <c r="GE44" s="3">
        <v>0</v>
      </c>
      <c r="GF44" s="3">
        <v>25</v>
      </c>
      <c r="GG44" s="3">
        <v>16</v>
      </c>
      <c r="GH44" s="3">
        <v>4</v>
      </c>
      <c r="GI44" s="3">
        <v>19</v>
      </c>
      <c r="GJ44" s="3">
        <v>2</v>
      </c>
      <c r="GK44" s="3">
        <v>34</v>
      </c>
      <c r="GL44" s="3">
        <v>2</v>
      </c>
      <c r="GM44" s="3">
        <v>0</v>
      </c>
      <c r="GN44" s="3">
        <v>0</v>
      </c>
      <c r="GO44" s="3">
        <v>11</v>
      </c>
      <c r="GP44" s="3">
        <v>2</v>
      </c>
      <c r="GQ44" s="3">
        <v>11</v>
      </c>
      <c r="GR44" s="3">
        <v>8</v>
      </c>
      <c r="GS44" s="3">
        <v>0</v>
      </c>
      <c r="GT44" s="3">
        <v>37</v>
      </c>
      <c r="GU44" s="3">
        <v>5</v>
      </c>
      <c r="GV44" s="3">
        <v>0</v>
      </c>
      <c r="GW44" s="3">
        <v>0</v>
      </c>
      <c r="GX44" s="3">
        <v>14</v>
      </c>
      <c r="GY44" s="3">
        <v>2</v>
      </c>
      <c r="GZ44" s="3">
        <v>5</v>
      </c>
      <c r="HA44" s="3">
        <v>11</v>
      </c>
      <c r="HB44" s="3">
        <v>2</v>
      </c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2">
        <v>9.8591549295774641E-2</v>
      </c>
      <c r="JF44" s="12">
        <v>0</v>
      </c>
      <c r="JG44" s="12">
        <v>0</v>
      </c>
      <c r="JH44" s="12">
        <v>0.352112676056338</v>
      </c>
      <c r="JI44" s="12">
        <v>5.6338028169014093E-2</v>
      </c>
      <c r="JJ44" s="12">
        <v>0.22535211267605634</v>
      </c>
      <c r="JK44" s="12">
        <v>2.8169014084507039E-2</v>
      </c>
      <c r="JM44" s="12">
        <v>0.47887323943661969</v>
      </c>
      <c r="JN44" s="12">
        <v>0.52112676056338025</v>
      </c>
    </row>
    <row r="45" spans="1:274" x14ac:dyDescent="0.25">
      <c r="A45" s="3">
        <v>40036302300</v>
      </c>
      <c r="B45" t="s">
        <v>261</v>
      </c>
      <c r="C45" t="s">
        <v>284</v>
      </c>
      <c r="D45" t="s">
        <v>285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1"/>
      <c r="K45" s="1"/>
      <c r="L45" s="1"/>
      <c r="M45" s="1"/>
      <c r="N45" s="1"/>
      <c r="V45" s="13">
        <v>0</v>
      </c>
      <c r="W45" s="13">
        <v>0</v>
      </c>
      <c r="X45" s="13">
        <v>0</v>
      </c>
      <c r="Z45" s="13">
        <v>0</v>
      </c>
      <c r="AA45" s="13">
        <v>0</v>
      </c>
      <c r="AB45" s="13">
        <v>0</v>
      </c>
      <c r="AE45" s="13">
        <v>0</v>
      </c>
      <c r="AF45" s="13">
        <v>0</v>
      </c>
      <c r="AG45" s="13">
        <v>0</v>
      </c>
      <c r="AI45" s="13">
        <v>0</v>
      </c>
      <c r="AJ45" s="13">
        <v>0</v>
      </c>
      <c r="AK45" s="13">
        <v>0</v>
      </c>
      <c r="AN45" s="13">
        <v>0</v>
      </c>
      <c r="AO45" s="13">
        <v>0</v>
      </c>
      <c r="AP45" s="13">
        <v>0</v>
      </c>
      <c r="AR45" s="13">
        <v>0</v>
      </c>
      <c r="AS45" s="13">
        <v>0</v>
      </c>
      <c r="AT45" s="13">
        <v>0</v>
      </c>
      <c r="AW45" s="13">
        <v>0</v>
      </c>
      <c r="AX45" s="13">
        <v>0</v>
      </c>
      <c r="AY45" s="13">
        <v>0</v>
      </c>
      <c r="AZ45" s="13">
        <v>0</v>
      </c>
      <c r="BA45" s="13">
        <v>0</v>
      </c>
      <c r="BB45" s="13">
        <v>0</v>
      </c>
      <c r="BC45" s="13">
        <v>0</v>
      </c>
      <c r="BD45" s="13">
        <v>0</v>
      </c>
      <c r="BE45" s="13">
        <v>0</v>
      </c>
      <c r="BF45" s="13">
        <v>0</v>
      </c>
      <c r="BG45" s="13">
        <v>0</v>
      </c>
      <c r="BH45" s="13">
        <v>0</v>
      </c>
      <c r="BI45" s="13">
        <v>0</v>
      </c>
      <c r="BJ45" s="13">
        <v>0</v>
      </c>
      <c r="BK45" s="13">
        <v>0</v>
      </c>
      <c r="BL45" s="13">
        <v>0</v>
      </c>
      <c r="BM45" s="13">
        <v>0</v>
      </c>
      <c r="BN45" s="13">
        <v>0</v>
      </c>
      <c r="BO45" s="13">
        <v>0</v>
      </c>
      <c r="BP45" s="13">
        <v>0</v>
      </c>
      <c r="BQ45" s="13">
        <v>0</v>
      </c>
      <c r="BR45" s="13">
        <v>0</v>
      </c>
      <c r="BS45" s="13">
        <v>0</v>
      </c>
      <c r="BT45" s="13">
        <v>0</v>
      </c>
      <c r="BU45" s="13">
        <v>0</v>
      </c>
      <c r="BV45" s="13">
        <v>0</v>
      </c>
      <c r="BW45" s="13">
        <v>0</v>
      </c>
      <c r="BX45" s="13">
        <v>0</v>
      </c>
      <c r="BY45" s="13">
        <v>0</v>
      </c>
      <c r="BZ45" s="13">
        <v>0</v>
      </c>
      <c r="CA45" s="13">
        <v>0</v>
      </c>
      <c r="CB45" s="13">
        <v>0</v>
      </c>
      <c r="CC45" s="13">
        <v>0</v>
      </c>
      <c r="CD45" s="13">
        <v>0</v>
      </c>
      <c r="CE45" s="13">
        <v>0</v>
      </c>
      <c r="CF45" s="13">
        <v>0</v>
      </c>
      <c r="CG45" s="13">
        <v>0</v>
      </c>
      <c r="CH45" s="13">
        <v>0</v>
      </c>
      <c r="CI45" s="13">
        <v>0</v>
      </c>
      <c r="CJ45" s="13">
        <v>0</v>
      </c>
      <c r="CK45" s="13">
        <v>0</v>
      </c>
      <c r="CL45" s="13">
        <v>0</v>
      </c>
      <c r="CM45" s="13">
        <v>0</v>
      </c>
      <c r="CN45" s="13">
        <v>0</v>
      </c>
      <c r="CO45" s="13">
        <v>0</v>
      </c>
      <c r="CP45" s="13">
        <v>0</v>
      </c>
      <c r="CQ45" s="13">
        <v>0</v>
      </c>
      <c r="CR45" s="13">
        <v>0</v>
      </c>
      <c r="CS45" s="13">
        <v>0</v>
      </c>
      <c r="CT45" s="13">
        <v>0</v>
      </c>
      <c r="CU45" s="13">
        <v>0</v>
      </c>
      <c r="CV45" s="13">
        <v>0</v>
      </c>
      <c r="CW45" s="13">
        <v>0</v>
      </c>
      <c r="CX45" s="13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3">
        <v>86</v>
      </c>
      <c r="GC45" s="3">
        <v>4</v>
      </c>
      <c r="GD45" s="3">
        <v>4</v>
      </c>
      <c r="GE45" s="3">
        <v>0</v>
      </c>
      <c r="GF45" s="3">
        <v>10</v>
      </c>
      <c r="GG45" s="3">
        <v>22</v>
      </c>
      <c r="GH45" s="3">
        <v>46</v>
      </c>
      <c r="GI45" s="3">
        <v>0</v>
      </c>
      <c r="GJ45" s="3">
        <v>0</v>
      </c>
      <c r="GK45" s="3">
        <v>37</v>
      </c>
      <c r="GL45" s="3">
        <v>2</v>
      </c>
      <c r="GM45" s="3">
        <v>2</v>
      </c>
      <c r="GN45" s="3">
        <v>0</v>
      </c>
      <c r="GO45" s="3">
        <v>5</v>
      </c>
      <c r="GP45" s="3">
        <v>17</v>
      </c>
      <c r="GQ45" s="3">
        <v>11</v>
      </c>
      <c r="GR45" s="3">
        <v>0</v>
      </c>
      <c r="GS45" s="3">
        <v>0</v>
      </c>
      <c r="GT45" s="3">
        <v>49</v>
      </c>
      <c r="GU45" s="3">
        <v>2</v>
      </c>
      <c r="GV45" s="3">
        <v>2</v>
      </c>
      <c r="GW45" s="3">
        <v>0</v>
      </c>
      <c r="GX45" s="3">
        <v>5</v>
      </c>
      <c r="GY45" s="3">
        <v>29</v>
      </c>
      <c r="GZ45" s="3">
        <v>11</v>
      </c>
      <c r="HA45" s="3">
        <v>0</v>
      </c>
      <c r="HB45" s="3">
        <v>0</v>
      </c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2">
        <v>4.6511627906976737E-2</v>
      </c>
      <c r="JF45" s="12">
        <v>4.6511627906976737E-2</v>
      </c>
      <c r="JG45" s="12">
        <v>0</v>
      </c>
      <c r="JH45" s="12">
        <v>0.11627906976744186</v>
      </c>
      <c r="JI45" s="12">
        <v>0.53488372093023251</v>
      </c>
      <c r="JJ45" s="12">
        <v>0.2558139534883721</v>
      </c>
      <c r="JK45" s="12">
        <v>0</v>
      </c>
      <c r="JM45" s="12">
        <v>0.43023255813953487</v>
      </c>
      <c r="JN45" s="12">
        <v>0.56976744186046513</v>
      </c>
    </row>
    <row r="46" spans="1:274" x14ac:dyDescent="0.25">
      <c r="A46" s="3">
        <v>40082803199</v>
      </c>
      <c r="B46" t="s">
        <v>261</v>
      </c>
      <c r="C46" t="s">
        <v>286</v>
      </c>
      <c r="D46" t="s">
        <v>287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1"/>
      <c r="K46" s="1"/>
      <c r="L46" s="1"/>
      <c r="M46" s="1"/>
      <c r="N46" s="1"/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N46" s="13">
        <v>0</v>
      </c>
      <c r="AO46" s="13">
        <v>0</v>
      </c>
      <c r="AP46" s="13">
        <v>0</v>
      </c>
      <c r="AQ46" s="13">
        <v>0</v>
      </c>
      <c r="AR46" s="13">
        <v>0</v>
      </c>
      <c r="AS46" s="13">
        <v>0</v>
      </c>
      <c r="AT46" s="13">
        <v>0</v>
      </c>
      <c r="AU46" s="13">
        <v>0</v>
      </c>
      <c r="AW46" s="13">
        <v>0</v>
      </c>
      <c r="AX46" s="13">
        <v>0</v>
      </c>
      <c r="AY46" s="13">
        <v>0</v>
      </c>
      <c r="AZ46" s="13">
        <v>0</v>
      </c>
      <c r="BA46" s="13">
        <v>0</v>
      </c>
      <c r="BB46" s="13">
        <v>0</v>
      </c>
      <c r="BC46" s="13">
        <v>0</v>
      </c>
      <c r="BD46" s="13">
        <v>0</v>
      </c>
      <c r="BE46" s="13">
        <v>0</v>
      </c>
      <c r="BF46" s="13">
        <v>0</v>
      </c>
      <c r="BG46" s="13">
        <v>0</v>
      </c>
      <c r="BH46" s="13">
        <v>0</v>
      </c>
      <c r="BI46" s="13">
        <v>0</v>
      </c>
      <c r="BJ46" s="13">
        <v>0</v>
      </c>
      <c r="BK46" s="13">
        <v>0</v>
      </c>
      <c r="BL46" s="13">
        <v>0</v>
      </c>
      <c r="BM46" s="13">
        <v>0</v>
      </c>
      <c r="BN46" s="13">
        <v>0</v>
      </c>
      <c r="BO46" s="13">
        <v>0</v>
      </c>
      <c r="BP46" s="13">
        <v>0</v>
      </c>
      <c r="BQ46" s="13">
        <v>0</v>
      </c>
      <c r="BR46" s="13">
        <v>0</v>
      </c>
      <c r="BS46" s="13">
        <v>0</v>
      </c>
      <c r="BT46" s="13">
        <v>0</v>
      </c>
      <c r="BU46" s="13">
        <v>0</v>
      </c>
      <c r="BV46" s="13">
        <v>0</v>
      </c>
      <c r="BW46" s="13">
        <v>0</v>
      </c>
      <c r="BX46" s="13">
        <v>0</v>
      </c>
      <c r="BY46" s="13">
        <v>0</v>
      </c>
      <c r="BZ46" s="13">
        <v>0</v>
      </c>
      <c r="CA46" s="13">
        <v>0</v>
      </c>
      <c r="CB46" s="13">
        <v>0</v>
      </c>
      <c r="CC46" s="13">
        <v>0</v>
      </c>
      <c r="CD46" s="13">
        <v>0</v>
      </c>
      <c r="CE46" s="13">
        <v>0</v>
      </c>
      <c r="CF46" s="13">
        <v>0</v>
      </c>
      <c r="CG46" s="13">
        <v>0</v>
      </c>
      <c r="CH46" s="13">
        <v>0</v>
      </c>
      <c r="CI46" s="13">
        <v>0</v>
      </c>
      <c r="CJ46" s="13">
        <v>0</v>
      </c>
      <c r="CK46" s="13">
        <v>0</v>
      </c>
      <c r="CL46" s="13">
        <v>0</v>
      </c>
      <c r="CM46" s="13">
        <v>0</v>
      </c>
      <c r="CN46" s="13">
        <v>0</v>
      </c>
      <c r="CO46" s="13">
        <v>0</v>
      </c>
      <c r="CP46" s="13">
        <v>0</v>
      </c>
      <c r="CQ46" s="13">
        <v>0</v>
      </c>
      <c r="CR46" s="13">
        <v>0</v>
      </c>
      <c r="CS46" s="13">
        <v>0</v>
      </c>
      <c r="CT46" s="13">
        <v>0</v>
      </c>
      <c r="CU46" s="13">
        <v>0</v>
      </c>
      <c r="CV46" s="13">
        <v>0</v>
      </c>
      <c r="CW46" s="13">
        <v>0</v>
      </c>
      <c r="CX46" s="13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2">
        <v>0</v>
      </c>
      <c r="GB46" s="3">
        <v>388</v>
      </c>
      <c r="GC46" s="3">
        <v>4</v>
      </c>
      <c r="GD46" s="3">
        <v>13</v>
      </c>
      <c r="GE46" s="3">
        <v>4</v>
      </c>
      <c r="GF46" s="3">
        <v>19</v>
      </c>
      <c r="GG46" s="3">
        <v>217</v>
      </c>
      <c r="GH46" s="3">
        <v>127</v>
      </c>
      <c r="GI46" s="3">
        <v>4</v>
      </c>
      <c r="GJ46" s="3">
        <v>0</v>
      </c>
      <c r="GK46" s="3">
        <v>158</v>
      </c>
      <c r="GL46" s="3">
        <v>2</v>
      </c>
      <c r="GM46" s="3">
        <v>8</v>
      </c>
      <c r="GN46" s="3">
        <v>2</v>
      </c>
      <c r="GO46" s="3">
        <v>8</v>
      </c>
      <c r="GP46" s="3">
        <v>53</v>
      </c>
      <c r="GQ46" s="3">
        <v>83</v>
      </c>
      <c r="GR46" s="3">
        <v>2</v>
      </c>
      <c r="GS46" s="3">
        <v>0</v>
      </c>
      <c r="GT46" s="3">
        <v>230</v>
      </c>
      <c r="GU46" s="3">
        <v>2</v>
      </c>
      <c r="GV46" s="3">
        <v>5</v>
      </c>
      <c r="GW46" s="3">
        <v>2</v>
      </c>
      <c r="GX46" s="3">
        <v>11</v>
      </c>
      <c r="GY46" s="3">
        <v>74</v>
      </c>
      <c r="GZ46" s="3">
        <v>134</v>
      </c>
      <c r="HA46" s="3">
        <v>2</v>
      </c>
      <c r="HB46" s="3">
        <v>0</v>
      </c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2">
        <v>1.030927835051546E-2</v>
      </c>
      <c r="JF46" s="12">
        <v>3.3505154639175257E-2</v>
      </c>
      <c r="JG46" s="12">
        <v>1.030927835051546E-2</v>
      </c>
      <c r="JH46" s="12">
        <v>4.8969072164948453E-2</v>
      </c>
      <c r="JI46" s="12">
        <v>0.32731958762886598</v>
      </c>
      <c r="JJ46" s="12">
        <v>0.55927835051546393</v>
      </c>
      <c r="JK46" s="12">
        <v>0</v>
      </c>
      <c r="JM46" s="12">
        <v>0.40721649484536082</v>
      </c>
      <c r="JN46" s="12">
        <v>0.59278350515463918</v>
      </c>
    </row>
    <row r="47" spans="1:274" x14ac:dyDescent="0.25">
      <c r="A47" s="3">
        <v>40036400804</v>
      </c>
      <c r="B47" t="s">
        <v>261</v>
      </c>
      <c r="C47" t="s">
        <v>288</v>
      </c>
      <c r="D47" t="s">
        <v>289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1"/>
      <c r="K47" s="1"/>
      <c r="L47" s="1"/>
      <c r="M47" s="1"/>
      <c r="N47" s="1"/>
      <c r="V47" s="13">
        <v>0</v>
      </c>
      <c r="W47" s="13">
        <v>0</v>
      </c>
      <c r="X47" s="13">
        <v>0</v>
      </c>
      <c r="Z47" s="13">
        <v>0</v>
      </c>
      <c r="AA47" s="13">
        <v>0</v>
      </c>
      <c r="AB47" s="13">
        <v>0</v>
      </c>
      <c r="AE47" s="13">
        <v>0</v>
      </c>
      <c r="AF47" s="13">
        <v>0</v>
      </c>
      <c r="AG47" s="13">
        <v>0</v>
      </c>
      <c r="AI47" s="13">
        <v>0</v>
      </c>
      <c r="AJ47" s="13">
        <v>0</v>
      </c>
      <c r="AK47" s="13">
        <v>0</v>
      </c>
      <c r="AN47" s="13">
        <v>0</v>
      </c>
      <c r="AO47" s="13">
        <v>0</v>
      </c>
      <c r="AP47" s="13">
        <v>0</v>
      </c>
      <c r="AR47" s="13">
        <v>0</v>
      </c>
      <c r="AS47" s="13">
        <v>0</v>
      </c>
      <c r="AT47" s="13">
        <v>0</v>
      </c>
      <c r="AW47" s="13">
        <v>0</v>
      </c>
      <c r="AX47" s="13">
        <v>0</v>
      </c>
      <c r="AY47" s="13">
        <v>0</v>
      </c>
      <c r="AZ47" s="13">
        <v>0</v>
      </c>
      <c r="BA47" s="13">
        <v>0</v>
      </c>
      <c r="BB47" s="13">
        <v>0</v>
      </c>
      <c r="BC47" s="13">
        <v>0</v>
      </c>
      <c r="BD47" s="13">
        <v>0</v>
      </c>
      <c r="BE47" s="13">
        <v>0</v>
      </c>
      <c r="BF47" s="13">
        <v>0</v>
      </c>
      <c r="BG47" s="13">
        <v>0</v>
      </c>
      <c r="BH47" s="13">
        <v>0</v>
      </c>
      <c r="BI47" s="13">
        <v>0</v>
      </c>
      <c r="BJ47" s="13">
        <v>0</v>
      </c>
      <c r="BK47" s="13">
        <v>0</v>
      </c>
      <c r="BL47" s="13">
        <v>0</v>
      </c>
      <c r="BM47" s="13">
        <v>0</v>
      </c>
      <c r="BN47" s="13">
        <v>0</v>
      </c>
      <c r="BO47" s="13">
        <v>0</v>
      </c>
      <c r="BP47" s="13">
        <v>0</v>
      </c>
      <c r="BQ47" s="13">
        <v>0</v>
      </c>
      <c r="BR47" s="13">
        <v>0</v>
      </c>
      <c r="BS47" s="13">
        <v>0</v>
      </c>
      <c r="BT47" s="13">
        <v>0</v>
      </c>
      <c r="BU47" s="13">
        <v>0</v>
      </c>
      <c r="BV47" s="13">
        <v>0</v>
      </c>
      <c r="BW47" s="13">
        <v>0</v>
      </c>
      <c r="BX47" s="13">
        <v>0</v>
      </c>
      <c r="BY47" s="13">
        <v>0</v>
      </c>
      <c r="BZ47" s="13">
        <v>0</v>
      </c>
      <c r="CA47" s="13">
        <v>0</v>
      </c>
      <c r="CB47" s="13">
        <v>0</v>
      </c>
      <c r="CC47" s="13">
        <v>0</v>
      </c>
      <c r="CD47" s="13">
        <v>0</v>
      </c>
      <c r="CE47" s="13">
        <v>0</v>
      </c>
      <c r="CF47" s="13">
        <v>0</v>
      </c>
      <c r="CG47" s="13">
        <v>0</v>
      </c>
      <c r="CH47" s="13">
        <v>0</v>
      </c>
      <c r="CI47" s="13">
        <v>0</v>
      </c>
      <c r="CJ47" s="13">
        <v>0</v>
      </c>
      <c r="CK47" s="13">
        <v>0</v>
      </c>
      <c r="CL47" s="13">
        <v>0</v>
      </c>
      <c r="CM47" s="13">
        <v>0</v>
      </c>
      <c r="CN47" s="13">
        <v>0</v>
      </c>
      <c r="CO47" s="13">
        <v>0</v>
      </c>
      <c r="CP47" s="13">
        <v>0</v>
      </c>
      <c r="CQ47" s="13">
        <v>0</v>
      </c>
      <c r="CR47" s="13">
        <v>0</v>
      </c>
      <c r="CS47" s="13">
        <v>0</v>
      </c>
      <c r="CT47" s="13">
        <v>0</v>
      </c>
      <c r="CU47" s="13">
        <v>0</v>
      </c>
      <c r="CV47" s="13">
        <v>0</v>
      </c>
      <c r="CW47" s="13">
        <v>0</v>
      </c>
      <c r="CX47" s="13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0</v>
      </c>
      <c r="FZ47" s="2">
        <v>0</v>
      </c>
      <c r="GA47" s="2">
        <v>0</v>
      </c>
      <c r="GB47" s="3">
        <v>125</v>
      </c>
      <c r="GC47" s="3">
        <v>4</v>
      </c>
      <c r="GD47" s="3">
        <v>4</v>
      </c>
      <c r="GE47" s="3">
        <v>0</v>
      </c>
      <c r="GF47" s="3">
        <v>10</v>
      </c>
      <c r="GG47" s="3">
        <v>55</v>
      </c>
      <c r="GH47" s="3">
        <v>52</v>
      </c>
      <c r="GI47" s="3">
        <v>0</v>
      </c>
      <c r="GJ47" s="3">
        <v>0</v>
      </c>
      <c r="GK47" s="3">
        <v>73</v>
      </c>
      <c r="GL47" s="3">
        <v>2</v>
      </c>
      <c r="GM47" s="3">
        <v>2</v>
      </c>
      <c r="GN47" s="3">
        <v>0</v>
      </c>
      <c r="GO47" s="3">
        <v>8</v>
      </c>
      <c r="GP47" s="3">
        <v>29</v>
      </c>
      <c r="GQ47" s="3">
        <v>32</v>
      </c>
      <c r="GR47" s="3">
        <v>0</v>
      </c>
      <c r="GS47" s="3">
        <v>0</v>
      </c>
      <c r="GT47" s="3">
        <v>52</v>
      </c>
      <c r="GU47" s="3">
        <v>2</v>
      </c>
      <c r="GV47" s="3">
        <v>2</v>
      </c>
      <c r="GW47" s="3">
        <v>0</v>
      </c>
      <c r="GX47" s="3">
        <v>2</v>
      </c>
      <c r="GY47" s="3">
        <v>23</v>
      </c>
      <c r="GZ47" s="3">
        <v>23</v>
      </c>
      <c r="HA47" s="3">
        <v>0</v>
      </c>
      <c r="HB47" s="3">
        <v>0</v>
      </c>
      <c r="HC47" s="3">
        <v>8</v>
      </c>
      <c r="HD47" s="1"/>
      <c r="HE47" s="1"/>
      <c r="HF47" s="1"/>
      <c r="HG47" s="1"/>
      <c r="HH47" s="3">
        <v>8</v>
      </c>
      <c r="HI47" s="1"/>
      <c r="HJ47" s="1"/>
      <c r="HK47" s="1"/>
      <c r="HL47" s="3">
        <v>4</v>
      </c>
      <c r="HM47" s="1"/>
      <c r="HN47" s="1"/>
      <c r="HO47" s="1"/>
      <c r="HP47" s="1"/>
      <c r="HQ47" s="3">
        <v>4</v>
      </c>
      <c r="HR47" s="1"/>
      <c r="HS47" s="1"/>
      <c r="HT47" s="1"/>
      <c r="HU47" s="3">
        <v>4</v>
      </c>
      <c r="HV47" s="1"/>
      <c r="HW47" s="1"/>
      <c r="HX47" s="1"/>
      <c r="HY47" s="1"/>
      <c r="HZ47" s="3">
        <v>4</v>
      </c>
      <c r="IA47" s="1"/>
      <c r="IB47" s="1"/>
      <c r="IC47" s="1"/>
      <c r="ID47" s="3">
        <v>117</v>
      </c>
      <c r="IE47" s="1"/>
      <c r="IF47" s="1"/>
      <c r="IG47" s="1"/>
      <c r="IH47" s="1"/>
      <c r="II47" s="1"/>
      <c r="IJ47" s="3">
        <v>47</v>
      </c>
      <c r="IK47" s="1"/>
      <c r="IL47" s="1"/>
      <c r="IM47" s="3">
        <v>69</v>
      </c>
      <c r="IN47" s="1"/>
      <c r="IO47" s="1"/>
      <c r="IP47" s="1"/>
      <c r="IQ47" s="1"/>
      <c r="IR47" s="1"/>
      <c r="IS47" s="3">
        <v>28</v>
      </c>
      <c r="IT47" s="1"/>
      <c r="IU47" s="1"/>
      <c r="IV47" s="3">
        <v>48</v>
      </c>
      <c r="IW47" s="1"/>
      <c r="IX47" s="1"/>
      <c r="IY47" s="1"/>
      <c r="IZ47" s="1"/>
      <c r="JA47" s="1"/>
      <c r="JB47" s="3">
        <v>19</v>
      </c>
      <c r="JC47" s="1"/>
      <c r="JD47" s="1"/>
      <c r="JE47" s="12">
        <v>3.2000000000000001E-2</v>
      </c>
      <c r="JF47" s="12">
        <v>3.2000000000000001E-2</v>
      </c>
      <c r="JG47" s="12">
        <v>0</v>
      </c>
      <c r="JH47" s="12">
        <v>0.08</v>
      </c>
      <c r="JI47" s="12">
        <v>0.41599999999999998</v>
      </c>
      <c r="JJ47" s="12">
        <v>0.44</v>
      </c>
      <c r="JK47" s="12">
        <v>0</v>
      </c>
      <c r="JL47" s="12">
        <v>6.4000000000000001E-2</v>
      </c>
      <c r="JM47" s="12">
        <v>0.58399999999999996</v>
      </c>
      <c r="JN47" s="12">
        <v>0.41599999999999998</v>
      </c>
    </row>
    <row r="48" spans="1:274" x14ac:dyDescent="0.25">
      <c r="A48" s="3">
        <v>40042602528</v>
      </c>
      <c r="B48" t="s">
        <v>261</v>
      </c>
      <c r="C48" t="s">
        <v>286</v>
      </c>
      <c r="D48" t="s">
        <v>290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1"/>
      <c r="K48" s="1"/>
      <c r="L48" s="1"/>
      <c r="M48" s="1"/>
      <c r="N48" s="1"/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N48" s="13">
        <v>0</v>
      </c>
      <c r="AO48" s="13">
        <v>0</v>
      </c>
      <c r="AP48" s="13">
        <v>0</v>
      </c>
      <c r="AQ48" s="13">
        <v>0</v>
      </c>
      <c r="AR48" s="13">
        <v>0</v>
      </c>
      <c r="AS48" s="13">
        <v>0</v>
      </c>
      <c r="AT48" s="13">
        <v>0</v>
      </c>
      <c r="AW48" s="13">
        <v>0</v>
      </c>
      <c r="AX48" s="13">
        <v>0</v>
      </c>
      <c r="AY48" s="13">
        <v>0</v>
      </c>
      <c r="AZ48" s="13">
        <v>0</v>
      </c>
      <c r="BA48" s="13">
        <v>0</v>
      </c>
      <c r="BB48" s="13">
        <v>0</v>
      </c>
      <c r="BC48" s="13">
        <v>0</v>
      </c>
      <c r="BD48" s="13">
        <v>0</v>
      </c>
      <c r="BE48" s="13">
        <v>0</v>
      </c>
      <c r="BF48" s="13">
        <v>0</v>
      </c>
      <c r="BG48" s="13">
        <v>0</v>
      </c>
      <c r="BH48" s="13">
        <v>0</v>
      </c>
      <c r="BI48" s="13">
        <v>0</v>
      </c>
      <c r="BJ48" s="13">
        <v>0</v>
      </c>
      <c r="BK48" s="13">
        <v>0</v>
      </c>
      <c r="BL48" s="13">
        <v>0</v>
      </c>
      <c r="BM48" s="13">
        <v>0</v>
      </c>
      <c r="BN48" s="13">
        <v>0</v>
      </c>
      <c r="BO48" s="13">
        <v>0</v>
      </c>
      <c r="BP48" s="13">
        <v>0</v>
      </c>
      <c r="BQ48" s="13">
        <v>0</v>
      </c>
      <c r="BR48" s="13">
        <v>0</v>
      </c>
      <c r="BS48" s="13">
        <v>0</v>
      </c>
      <c r="BT48" s="13">
        <v>0</v>
      </c>
      <c r="BU48" s="13">
        <v>0</v>
      </c>
      <c r="BV48" s="13">
        <v>0</v>
      </c>
      <c r="BW48" s="13">
        <v>0</v>
      </c>
      <c r="BX48" s="13">
        <v>0</v>
      </c>
      <c r="BY48" s="13">
        <v>0</v>
      </c>
      <c r="BZ48" s="13">
        <v>0</v>
      </c>
      <c r="CA48" s="13">
        <v>0</v>
      </c>
      <c r="CB48" s="13">
        <v>0</v>
      </c>
      <c r="CC48" s="13">
        <v>0</v>
      </c>
      <c r="CD48" s="13">
        <v>0</v>
      </c>
      <c r="CE48" s="13">
        <v>0</v>
      </c>
      <c r="CF48" s="13">
        <v>0</v>
      </c>
      <c r="CG48" s="13">
        <v>0</v>
      </c>
      <c r="CH48" s="13">
        <v>0</v>
      </c>
      <c r="CI48" s="13">
        <v>0</v>
      </c>
      <c r="CJ48" s="13">
        <v>0</v>
      </c>
      <c r="CK48" s="13">
        <v>0</v>
      </c>
      <c r="CL48" s="13">
        <v>0</v>
      </c>
      <c r="CM48" s="13">
        <v>0</v>
      </c>
      <c r="CN48" s="13">
        <v>0</v>
      </c>
      <c r="CO48" s="13">
        <v>0</v>
      </c>
      <c r="CP48" s="13">
        <v>0</v>
      </c>
      <c r="CQ48" s="13">
        <v>0</v>
      </c>
      <c r="CR48" s="13">
        <v>0</v>
      </c>
      <c r="CS48" s="13">
        <v>0</v>
      </c>
      <c r="CT48" s="13">
        <v>0</v>
      </c>
      <c r="CU48" s="13">
        <v>0</v>
      </c>
      <c r="CV48" s="13">
        <v>0</v>
      </c>
      <c r="CW48" s="13">
        <v>0</v>
      </c>
      <c r="CX48" s="13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0</v>
      </c>
      <c r="FZ48" s="2">
        <v>0</v>
      </c>
      <c r="GA48" s="2">
        <v>0</v>
      </c>
      <c r="GB48" s="3">
        <v>210</v>
      </c>
      <c r="GC48" s="3">
        <v>4</v>
      </c>
      <c r="GD48" s="3">
        <v>4</v>
      </c>
      <c r="GE48" s="3">
        <v>4</v>
      </c>
      <c r="GF48" s="3">
        <v>10</v>
      </c>
      <c r="GG48" s="3">
        <v>169</v>
      </c>
      <c r="GH48" s="3">
        <v>19</v>
      </c>
      <c r="GI48" s="3">
        <v>0</v>
      </c>
      <c r="GJ48" s="3">
        <v>0</v>
      </c>
      <c r="GK48" s="3">
        <v>90</v>
      </c>
      <c r="GL48" s="3">
        <v>2</v>
      </c>
      <c r="GM48" s="3">
        <v>2</v>
      </c>
      <c r="GN48" s="3">
        <v>2</v>
      </c>
      <c r="GO48" s="3">
        <v>5</v>
      </c>
      <c r="GP48" s="3">
        <v>11</v>
      </c>
      <c r="GQ48" s="3">
        <v>68</v>
      </c>
      <c r="GR48" s="3">
        <v>0</v>
      </c>
      <c r="GS48" s="3">
        <v>0</v>
      </c>
      <c r="GT48" s="3">
        <v>120</v>
      </c>
      <c r="GU48" s="3">
        <v>2</v>
      </c>
      <c r="GV48" s="3">
        <v>2</v>
      </c>
      <c r="GW48" s="3">
        <v>2</v>
      </c>
      <c r="GX48" s="3">
        <v>5</v>
      </c>
      <c r="GY48" s="3">
        <v>8</v>
      </c>
      <c r="GZ48" s="3">
        <v>101</v>
      </c>
      <c r="HA48" s="3">
        <v>0</v>
      </c>
      <c r="HB48" s="3">
        <v>0</v>
      </c>
      <c r="HC48" s="3">
        <v>11</v>
      </c>
      <c r="HD48" s="1"/>
      <c r="HE48" s="1"/>
      <c r="HF48" s="1"/>
      <c r="HG48" s="1"/>
      <c r="HH48" s="3">
        <v>11</v>
      </c>
      <c r="HI48" s="1"/>
      <c r="HJ48" s="1"/>
      <c r="HK48" s="1"/>
      <c r="HL48" s="3">
        <v>7</v>
      </c>
      <c r="HM48" s="1"/>
      <c r="HN48" s="1"/>
      <c r="HO48" s="1"/>
      <c r="HP48" s="1"/>
      <c r="HQ48" s="3">
        <v>7</v>
      </c>
      <c r="HR48" s="1"/>
      <c r="HS48" s="1"/>
      <c r="HT48" s="1"/>
      <c r="HU48" s="3">
        <v>4</v>
      </c>
      <c r="HV48" s="1"/>
      <c r="HW48" s="1"/>
      <c r="HX48" s="1"/>
      <c r="HY48" s="1"/>
      <c r="HZ48" s="3">
        <v>4</v>
      </c>
      <c r="IA48" s="1"/>
      <c r="IB48" s="1"/>
      <c r="IC48" s="1"/>
      <c r="ID48" s="3">
        <v>199</v>
      </c>
      <c r="IE48" s="1"/>
      <c r="IF48" s="1"/>
      <c r="IG48" s="1"/>
      <c r="IH48" s="1"/>
      <c r="II48" s="1"/>
      <c r="IJ48" s="3">
        <v>158</v>
      </c>
      <c r="IK48" s="1"/>
      <c r="IL48" s="1"/>
      <c r="IM48" s="3">
        <v>83</v>
      </c>
      <c r="IN48" s="1"/>
      <c r="IO48" s="1"/>
      <c r="IP48" s="1"/>
      <c r="IQ48" s="1"/>
      <c r="IR48" s="1"/>
      <c r="IS48" s="3">
        <v>61</v>
      </c>
      <c r="IT48" s="1"/>
      <c r="IU48" s="1"/>
      <c r="IV48" s="3">
        <v>116</v>
      </c>
      <c r="IW48" s="1"/>
      <c r="IX48" s="1"/>
      <c r="IY48" s="1"/>
      <c r="IZ48" s="1"/>
      <c r="JA48" s="1"/>
      <c r="JB48" s="3">
        <v>97</v>
      </c>
      <c r="JC48" s="1"/>
      <c r="JD48" s="1"/>
      <c r="JE48" s="12">
        <v>1.9047619047619049E-2</v>
      </c>
      <c r="JF48" s="12">
        <v>1.9047619047619049E-2</v>
      </c>
      <c r="JG48" s="12">
        <v>1.9047619047619049E-2</v>
      </c>
      <c r="JH48" s="12">
        <v>4.7619047619047623E-2</v>
      </c>
      <c r="JI48" s="12">
        <v>9.0476190476190474E-2</v>
      </c>
      <c r="JJ48" s="12">
        <v>0.80476190476190479</v>
      </c>
      <c r="JK48" s="12">
        <v>0</v>
      </c>
      <c r="JL48" s="12">
        <v>5.2380952380952382E-2</v>
      </c>
      <c r="JM48" s="12">
        <v>0.42857142857142855</v>
      </c>
      <c r="JN48" s="12">
        <v>0.5714285714285714</v>
      </c>
    </row>
    <row r="49" spans="1:274" x14ac:dyDescent="0.25">
      <c r="A49" s="3">
        <v>40065303069</v>
      </c>
      <c r="B49" t="s">
        <v>261</v>
      </c>
      <c r="C49" t="s">
        <v>291</v>
      </c>
      <c r="D49" t="s">
        <v>292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1"/>
      <c r="K49" s="1"/>
      <c r="L49" s="1"/>
      <c r="M49" s="1"/>
      <c r="N49" s="1"/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D49" s="13">
        <v>0</v>
      </c>
      <c r="AE49" s="13">
        <v>0</v>
      </c>
      <c r="AF49" s="13">
        <v>0</v>
      </c>
      <c r="AG49" s="13">
        <v>0</v>
      </c>
      <c r="AI49" s="13">
        <v>0</v>
      </c>
      <c r="AJ49" s="13">
        <v>0</v>
      </c>
      <c r="AK49" s="13">
        <v>0</v>
      </c>
      <c r="AM49" s="13">
        <v>0</v>
      </c>
      <c r="AN49" s="13">
        <v>0</v>
      </c>
      <c r="AO49" s="13">
        <v>0</v>
      </c>
      <c r="AP49" s="13">
        <v>0</v>
      </c>
      <c r="AQ49" s="13">
        <v>0</v>
      </c>
      <c r="AR49" s="13">
        <v>0</v>
      </c>
      <c r="AS49" s="13">
        <v>0</v>
      </c>
      <c r="AT49" s="13">
        <v>0</v>
      </c>
      <c r="AV49" s="13">
        <v>0</v>
      </c>
      <c r="AW49" s="13">
        <v>0</v>
      </c>
      <c r="AX49" s="13">
        <v>0</v>
      </c>
      <c r="AY49" s="13">
        <v>0</v>
      </c>
      <c r="AZ49" s="13">
        <v>0</v>
      </c>
      <c r="BA49" s="13">
        <v>0</v>
      </c>
      <c r="BB49" s="13">
        <v>0</v>
      </c>
      <c r="BC49" s="13">
        <v>0</v>
      </c>
      <c r="BD49" s="13">
        <v>0</v>
      </c>
      <c r="BE49" s="13">
        <v>0</v>
      </c>
      <c r="BF49" s="13">
        <v>0</v>
      </c>
      <c r="BG49" s="13">
        <v>0</v>
      </c>
      <c r="BH49" s="13">
        <v>0</v>
      </c>
      <c r="BI49" s="13">
        <v>0</v>
      </c>
      <c r="BJ49" s="13">
        <v>0</v>
      </c>
      <c r="BK49" s="13">
        <v>0</v>
      </c>
      <c r="BL49" s="13">
        <v>0</v>
      </c>
      <c r="BM49" s="13">
        <v>0</v>
      </c>
      <c r="BN49" s="13">
        <v>0</v>
      </c>
      <c r="BO49" s="13">
        <v>0</v>
      </c>
      <c r="BP49" s="13">
        <v>0</v>
      </c>
      <c r="BQ49" s="13">
        <v>0</v>
      </c>
      <c r="BR49" s="13">
        <v>0</v>
      </c>
      <c r="BS49" s="13">
        <v>0</v>
      </c>
      <c r="BT49" s="13">
        <v>0</v>
      </c>
      <c r="BU49" s="13">
        <v>0</v>
      </c>
      <c r="BV49" s="13">
        <v>0</v>
      </c>
      <c r="BW49" s="13">
        <v>0</v>
      </c>
      <c r="BX49" s="13">
        <v>0</v>
      </c>
      <c r="BY49" s="13">
        <v>0</v>
      </c>
      <c r="BZ49" s="13">
        <v>0</v>
      </c>
      <c r="CA49" s="13">
        <v>0</v>
      </c>
      <c r="CB49" s="13">
        <v>0</v>
      </c>
      <c r="CC49" s="13">
        <v>0</v>
      </c>
      <c r="CD49" s="13">
        <v>0</v>
      </c>
      <c r="CE49" s="13">
        <v>0</v>
      </c>
      <c r="CF49" s="13">
        <v>0</v>
      </c>
      <c r="CG49" s="13">
        <v>0</v>
      </c>
      <c r="CH49" s="13">
        <v>0</v>
      </c>
      <c r="CI49" s="13">
        <v>0</v>
      </c>
      <c r="CJ49" s="13">
        <v>0</v>
      </c>
      <c r="CK49" s="13">
        <v>0</v>
      </c>
      <c r="CL49" s="13">
        <v>0</v>
      </c>
      <c r="CM49" s="13">
        <v>0</v>
      </c>
      <c r="CN49" s="13">
        <v>0</v>
      </c>
      <c r="CO49" s="13">
        <v>0</v>
      </c>
      <c r="CP49" s="13">
        <v>0</v>
      </c>
      <c r="CQ49" s="13">
        <v>0</v>
      </c>
      <c r="CR49" s="13">
        <v>0</v>
      </c>
      <c r="CS49" s="13">
        <v>0</v>
      </c>
      <c r="CT49" s="13">
        <v>0</v>
      </c>
      <c r="CU49" s="13">
        <v>0</v>
      </c>
      <c r="CV49" s="13">
        <v>0</v>
      </c>
      <c r="CW49" s="13">
        <v>0</v>
      </c>
      <c r="CX49" s="13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2">
        <v>0</v>
      </c>
      <c r="GB49" s="3">
        <v>214</v>
      </c>
      <c r="GC49" s="3">
        <v>4</v>
      </c>
      <c r="GD49" s="3">
        <v>4</v>
      </c>
      <c r="GE49" s="3">
        <v>2</v>
      </c>
      <c r="GF49" s="3">
        <v>13</v>
      </c>
      <c r="GG49" s="3">
        <v>157</v>
      </c>
      <c r="GH49" s="3">
        <v>34</v>
      </c>
      <c r="GI49" s="3">
        <v>0</v>
      </c>
      <c r="GJ49" s="3">
        <v>4</v>
      </c>
      <c r="GK49" s="3">
        <v>82</v>
      </c>
      <c r="GL49" s="3">
        <v>2</v>
      </c>
      <c r="GM49" s="3">
        <v>2</v>
      </c>
      <c r="GN49" s="3">
        <v>0</v>
      </c>
      <c r="GO49" s="3">
        <v>8</v>
      </c>
      <c r="GP49" s="3">
        <v>14</v>
      </c>
      <c r="GQ49" s="3">
        <v>56</v>
      </c>
      <c r="GR49" s="3">
        <v>0</v>
      </c>
      <c r="GS49" s="3">
        <v>2</v>
      </c>
      <c r="GT49" s="3">
        <v>132</v>
      </c>
      <c r="GU49" s="3">
        <v>2</v>
      </c>
      <c r="GV49" s="3">
        <v>2</v>
      </c>
      <c r="GW49" s="3">
        <v>2</v>
      </c>
      <c r="GX49" s="3">
        <v>5</v>
      </c>
      <c r="GY49" s="3">
        <v>20</v>
      </c>
      <c r="GZ49" s="3">
        <v>101</v>
      </c>
      <c r="HA49" s="3">
        <v>0</v>
      </c>
      <c r="HB49" s="3">
        <v>2</v>
      </c>
      <c r="HC49" s="3">
        <v>11</v>
      </c>
      <c r="HD49" s="1"/>
      <c r="HE49" s="1"/>
      <c r="HF49" s="1"/>
      <c r="HG49" s="1"/>
      <c r="HH49" s="3">
        <v>11</v>
      </c>
      <c r="HI49" s="1"/>
      <c r="HJ49" s="1"/>
      <c r="HK49" s="1"/>
      <c r="HL49" s="3">
        <v>4</v>
      </c>
      <c r="HM49" s="1"/>
      <c r="HN49" s="1"/>
      <c r="HO49" s="1"/>
      <c r="HP49" s="1"/>
      <c r="HQ49" s="3">
        <v>4</v>
      </c>
      <c r="HR49" s="1"/>
      <c r="HS49" s="1"/>
      <c r="HT49" s="1"/>
      <c r="HU49" s="3">
        <v>7</v>
      </c>
      <c r="HV49" s="1"/>
      <c r="HW49" s="1"/>
      <c r="HX49" s="1"/>
      <c r="HY49" s="1"/>
      <c r="HZ49" s="3">
        <v>7</v>
      </c>
      <c r="IA49" s="1"/>
      <c r="IB49" s="1"/>
      <c r="IC49" s="1"/>
      <c r="ID49" s="3">
        <v>203</v>
      </c>
      <c r="IE49" s="1"/>
      <c r="IF49" s="1"/>
      <c r="IG49" s="1"/>
      <c r="IH49" s="1"/>
      <c r="II49" s="1"/>
      <c r="IJ49" s="3">
        <v>146</v>
      </c>
      <c r="IK49" s="1"/>
      <c r="IL49" s="1"/>
      <c r="IM49" s="3">
        <v>78</v>
      </c>
      <c r="IN49" s="1"/>
      <c r="IO49" s="1"/>
      <c r="IP49" s="1"/>
      <c r="IQ49" s="1"/>
      <c r="IR49" s="1"/>
      <c r="IS49" s="3">
        <v>52</v>
      </c>
      <c r="IT49" s="1"/>
      <c r="IU49" s="1"/>
      <c r="IV49" s="3">
        <v>125</v>
      </c>
      <c r="IW49" s="1"/>
      <c r="IX49" s="1"/>
      <c r="IY49" s="1"/>
      <c r="IZ49" s="1"/>
      <c r="JA49" s="1"/>
      <c r="JB49" s="3">
        <v>94</v>
      </c>
      <c r="JC49" s="1"/>
      <c r="JD49" s="1"/>
      <c r="JE49" s="12">
        <v>1.8691588785046731E-2</v>
      </c>
      <c r="JF49" s="12">
        <v>1.8691588785046731E-2</v>
      </c>
      <c r="JG49" s="12">
        <v>9.3457943925233603E-3</v>
      </c>
      <c r="JH49" s="12">
        <v>6.0747663551401869E-2</v>
      </c>
      <c r="JI49" s="12">
        <v>0.15887850467289719</v>
      </c>
      <c r="JJ49" s="12">
        <v>0.73364485981308414</v>
      </c>
      <c r="JK49" s="12">
        <v>1.8691588785046731E-2</v>
      </c>
      <c r="JL49" s="12">
        <v>5.1401869158878503E-2</v>
      </c>
      <c r="JM49" s="12">
        <v>0.38317757009345793</v>
      </c>
      <c r="JN49" s="12">
        <v>0.61682242990654201</v>
      </c>
    </row>
    <row r="50" spans="1:274" x14ac:dyDescent="0.25">
      <c r="A50" s="3">
        <v>40010702650</v>
      </c>
      <c r="B50" t="s">
        <v>261</v>
      </c>
      <c r="C50" t="s">
        <v>262</v>
      </c>
      <c r="D50" t="s">
        <v>293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1"/>
      <c r="K50" s="1"/>
      <c r="L50" s="1"/>
      <c r="M50" s="1"/>
      <c r="N50" s="1"/>
      <c r="V50" s="13">
        <v>0</v>
      </c>
      <c r="W50" s="13">
        <v>0</v>
      </c>
      <c r="X50" s="13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I50" s="13">
        <v>0</v>
      </c>
      <c r="AJ50" s="13">
        <v>0</v>
      </c>
      <c r="AK50" s="13">
        <v>0</v>
      </c>
      <c r="AL50" s="13">
        <v>0</v>
      </c>
      <c r="AM50" s="13">
        <v>0</v>
      </c>
      <c r="AN50" s="13">
        <v>0</v>
      </c>
      <c r="AO50" s="13">
        <v>0</v>
      </c>
      <c r="AP50" s="13">
        <v>0</v>
      </c>
      <c r="AR50" s="13">
        <v>0</v>
      </c>
      <c r="AS50" s="13">
        <v>0</v>
      </c>
      <c r="AT50" s="13">
        <v>0</v>
      </c>
      <c r="AU50" s="13">
        <v>0</v>
      </c>
      <c r="AV50" s="13">
        <v>0</v>
      </c>
      <c r="AW50" s="13">
        <v>0</v>
      </c>
      <c r="AX50" s="13">
        <v>0</v>
      </c>
      <c r="AY50" s="13">
        <v>0</v>
      </c>
      <c r="AZ50" s="13">
        <v>0</v>
      </c>
      <c r="BA50" s="13">
        <v>0</v>
      </c>
      <c r="BB50" s="13">
        <v>0</v>
      </c>
      <c r="BC50" s="13">
        <v>0</v>
      </c>
      <c r="BD50" s="13">
        <v>0</v>
      </c>
      <c r="BE50" s="13">
        <v>0</v>
      </c>
      <c r="BF50" s="13">
        <v>0</v>
      </c>
      <c r="BG50" s="13">
        <v>0</v>
      </c>
      <c r="BH50" s="13">
        <v>0</v>
      </c>
      <c r="BI50" s="13">
        <v>0</v>
      </c>
      <c r="BJ50" s="13">
        <v>0</v>
      </c>
      <c r="BK50" s="13">
        <v>0</v>
      </c>
      <c r="BL50" s="13">
        <v>0</v>
      </c>
      <c r="BM50" s="13">
        <v>0</v>
      </c>
      <c r="BN50" s="13">
        <v>0</v>
      </c>
      <c r="BO50" s="13">
        <v>0</v>
      </c>
      <c r="BP50" s="13">
        <v>0</v>
      </c>
      <c r="BQ50" s="13">
        <v>0</v>
      </c>
      <c r="BR50" s="13">
        <v>0</v>
      </c>
      <c r="BS50" s="13">
        <v>0</v>
      </c>
      <c r="BT50" s="13">
        <v>0</v>
      </c>
      <c r="BU50" s="13">
        <v>0</v>
      </c>
      <c r="BV50" s="13">
        <v>0</v>
      </c>
      <c r="BW50" s="13">
        <v>0</v>
      </c>
      <c r="BX50" s="13">
        <v>0</v>
      </c>
      <c r="BY50" s="13">
        <v>0</v>
      </c>
      <c r="BZ50" s="13">
        <v>0</v>
      </c>
      <c r="CA50" s="13">
        <v>0</v>
      </c>
      <c r="CB50" s="13">
        <v>0</v>
      </c>
      <c r="CC50" s="13">
        <v>0</v>
      </c>
      <c r="CD50" s="13">
        <v>0</v>
      </c>
      <c r="CE50" s="13">
        <v>0</v>
      </c>
      <c r="CF50" s="13">
        <v>0</v>
      </c>
      <c r="CG50" s="13">
        <v>0</v>
      </c>
      <c r="CH50" s="13">
        <v>0</v>
      </c>
      <c r="CI50" s="13">
        <v>0</v>
      </c>
      <c r="CJ50" s="13">
        <v>0</v>
      </c>
      <c r="CK50" s="13">
        <v>0</v>
      </c>
      <c r="CL50" s="13">
        <v>0</v>
      </c>
      <c r="CM50" s="13">
        <v>0</v>
      </c>
      <c r="CN50" s="13">
        <v>0</v>
      </c>
      <c r="CO50" s="13">
        <v>0</v>
      </c>
      <c r="CP50" s="13">
        <v>0</v>
      </c>
      <c r="CQ50" s="13">
        <v>0</v>
      </c>
      <c r="CR50" s="13">
        <v>0</v>
      </c>
      <c r="CS50" s="13">
        <v>0</v>
      </c>
      <c r="CT50" s="13">
        <v>0</v>
      </c>
      <c r="CU50" s="13">
        <v>0</v>
      </c>
      <c r="CV50" s="13">
        <v>0</v>
      </c>
      <c r="CW50" s="13">
        <v>0</v>
      </c>
      <c r="CX50" s="13">
        <v>0</v>
      </c>
      <c r="CY50" s="2">
        <v>0</v>
      </c>
      <c r="CZ50" s="2">
        <v>0</v>
      </c>
      <c r="DA50" s="2">
        <v>0</v>
      </c>
      <c r="DB50" s="2">
        <v>0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0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0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0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0</v>
      </c>
      <c r="FZ50" s="2">
        <v>0</v>
      </c>
      <c r="GA50" s="2">
        <v>0</v>
      </c>
      <c r="GB50" s="3">
        <v>471</v>
      </c>
      <c r="GC50" s="3">
        <v>28</v>
      </c>
      <c r="GD50" s="3">
        <v>4</v>
      </c>
      <c r="GE50" s="3">
        <v>0</v>
      </c>
      <c r="GF50" s="3">
        <v>46</v>
      </c>
      <c r="GG50" s="3">
        <v>37</v>
      </c>
      <c r="GH50" s="3">
        <v>346</v>
      </c>
      <c r="GI50" s="3">
        <v>10</v>
      </c>
      <c r="GJ50" s="3">
        <v>31</v>
      </c>
      <c r="GK50" s="3">
        <v>249</v>
      </c>
      <c r="GL50" s="3">
        <v>14</v>
      </c>
      <c r="GM50" s="3">
        <v>2</v>
      </c>
      <c r="GN50" s="3">
        <v>0</v>
      </c>
      <c r="GO50" s="3">
        <v>20</v>
      </c>
      <c r="GP50" s="3">
        <v>182</v>
      </c>
      <c r="GQ50" s="3">
        <v>26</v>
      </c>
      <c r="GR50" s="3">
        <v>5</v>
      </c>
      <c r="GS50" s="3">
        <v>23</v>
      </c>
      <c r="GT50" s="3">
        <v>222</v>
      </c>
      <c r="GU50" s="3">
        <v>14</v>
      </c>
      <c r="GV50" s="3">
        <v>2</v>
      </c>
      <c r="GW50" s="3">
        <v>0</v>
      </c>
      <c r="GX50" s="3">
        <v>26</v>
      </c>
      <c r="GY50" s="3">
        <v>164</v>
      </c>
      <c r="GZ50" s="3">
        <v>11</v>
      </c>
      <c r="HA50" s="3">
        <v>5</v>
      </c>
      <c r="HB50" s="3">
        <v>8</v>
      </c>
      <c r="HC50" s="1"/>
      <c r="HD50" s="1"/>
      <c r="HE50" s="1"/>
      <c r="HF50" s="1"/>
      <c r="HG50" s="1"/>
      <c r="HH50" s="1"/>
      <c r="HI50" s="1"/>
      <c r="HJ50" s="1"/>
      <c r="HK50" s="1"/>
      <c r="HL50" s="3">
        <v>7</v>
      </c>
      <c r="HM50" s="1"/>
      <c r="HN50" s="1"/>
      <c r="HO50" s="1"/>
      <c r="HP50" s="1"/>
      <c r="HQ50" s="1"/>
      <c r="HR50" s="1"/>
      <c r="HS50" s="3">
        <v>7</v>
      </c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3">
        <v>242</v>
      </c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2">
        <v>5.9447983014862003E-2</v>
      </c>
      <c r="JF50" s="12">
        <v>8.4925690021231404E-3</v>
      </c>
      <c r="JG50" s="12">
        <v>0</v>
      </c>
      <c r="JH50" s="12">
        <v>9.7664543524416142E-2</v>
      </c>
      <c r="JI50" s="12">
        <v>0.73460721868365175</v>
      </c>
      <c r="JJ50" s="12">
        <v>7.8556263269639062E-2</v>
      </c>
      <c r="JK50" s="12">
        <v>6.5817409766454352E-2</v>
      </c>
      <c r="JM50" s="12">
        <v>0.5286624203821656</v>
      </c>
      <c r="JN50" s="12">
        <v>0.4713375796178344</v>
      </c>
    </row>
    <row r="51" spans="1:274" x14ac:dyDescent="0.25">
      <c r="A51" s="3">
        <v>40010601892</v>
      </c>
      <c r="B51" t="s">
        <v>261</v>
      </c>
      <c r="C51" t="s">
        <v>286</v>
      </c>
      <c r="D51" t="s">
        <v>297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1"/>
      <c r="K51" s="1"/>
      <c r="L51" s="1"/>
      <c r="M51" s="1"/>
      <c r="N51" s="1"/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E51" s="13">
        <v>0</v>
      </c>
      <c r="AG51" s="13">
        <v>0</v>
      </c>
      <c r="AH51" s="13">
        <v>0</v>
      </c>
      <c r="AJ51" s="13">
        <v>0</v>
      </c>
      <c r="AK51" s="13">
        <v>0</v>
      </c>
      <c r="AL51" s="13">
        <v>0</v>
      </c>
      <c r="AN51" s="13">
        <v>0</v>
      </c>
      <c r="AO51" s="13">
        <v>0</v>
      </c>
      <c r="AP51" s="13">
        <v>0</v>
      </c>
      <c r="AR51" s="13">
        <v>0</v>
      </c>
      <c r="AS51" s="13">
        <v>0</v>
      </c>
      <c r="AT51" s="13">
        <v>0</v>
      </c>
      <c r="AU51" s="13">
        <v>0</v>
      </c>
      <c r="AW51" s="13">
        <v>0</v>
      </c>
      <c r="AX51" s="13">
        <v>0</v>
      </c>
      <c r="AY51" s="13">
        <v>0</v>
      </c>
      <c r="AZ51" s="13">
        <v>0</v>
      </c>
      <c r="BA51" s="13">
        <v>0</v>
      </c>
      <c r="BB51" s="13">
        <v>0</v>
      </c>
      <c r="BC51" s="13">
        <v>0</v>
      </c>
      <c r="BD51" s="13">
        <v>0</v>
      </c>
      <c r="BE51" s="13">
        <v>0</v>
      </c>
      <c r="BF51" s="13">
        <v>0</v>
      </c>
      <c r="BG51" s="13">
        <v>0</v>
      </c>
      <c r="BH51" s="13">
        <v>0</v>
      </c>
      <c r="BI51" s="13">
        <v>0</v>
      </c>
      <c r="BJ51" s="13">
        <v>0</v>
      </c>
      <c r="BK51" s="13">
        <v>0</v>
      </c>
      <c r="BL51" s="13">
        <v>0</v>
      </c>
      <c r="BM51" s="13">
        <v>0</v>
      </c>
      <c r="BN51" s="13">
        <v>0</v>
      </c>
      <c r="BO51" s="13">
        <v>0</v>
      </c>
      <c r="BP51" s="13">
        <v>0</v>
      </c>
      <c r="BQ51" s="13">
        <v>0</v>
      </c>
      <c r="BR51" s="13">
        <v>0</v>
      </c>
      <c r="BS51" s="13">
        <v>0</v>
      </c>
      <c r="BT51" s="13">
        <v>0</v>
      </c>
      <c r="BU51" s="13">
        <v>0</v>
      </c>
      <c r="BV51" s="13">
        <v>0</v>
      </c>
      <c r="BW51" s="13">
        <v>0</v>
      </c>
      <c r="BX51" s="13">
        <v>0</v>
      </c>
      <c r="BY51" s="13">
        <v>0</v>
      </c>
      <c r="BZ51" s="13">
        <v>0</v>
      </c>
      <c r="CA51" s="13">
        <v>0</v>
      </c>
      <c r="CB51" s="13">
        <v>0</v>
      </c>
      <c r="CC51" s="13">
        <v>0</v>
      </c>
      <c r="CD51" s="13">
        <v>0</v>
      </c>
      <c r="CE51" s="13">
        <v>0</v>
      </c>
      <c r="CF51" s="13">
        <v>0</v>
      </c>
      <c r="CG51" s="13">
        <v>0</v>
      </c>
      <c r="CH51" s="13">
        <v>0</v>
      </c>
      <c r="CI51" s="13">
        <v>0</v>
      </c>
      <c r="CJ51" s="13">
        <v>0</v>
      </c>
      <c r="CK51" s="13">
        <v>0</v>
      </c>
      <c r="CL51" s="13">
        <v>0</v>
      </c>
      <c r="CM51" s="13">
        <v>0</v>
      </c>
      <c r="CN51" s="13">
        <v>0</v>
      </c>
      <c r="CO51" s="13">
        <v>0</v>
      </c>
      <c r="CP51" s="13">
        <v>0</v>
      </c>
      <c r="CQ51" s="13">
        <v>0</v>
      </c>
      <c r="CR51" s="13">
        <v>0</v>
      </c>
      <c r="CS51" s="13">
        <v>0</v>
      </c>
      <c r="CT51" s="13">
        <v>0</v>
      </c>
      <c r="CU51" s="13">
        <v>0</v>
      </c>
      <c r="CV51" s="13">
        <v>0</v>
      </c>
      <c r="CW51" s="13">
        <v>0</v>
      </c>
      <c r="CX51" s="13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0</v>
      </c>
      <c r="FZ51" s="2">
        <v>0</v>
      </c>
      <c r="GA51" s="2">
        <v>0</v>
      </c>
      <c r="GB51" s="3">
        <v>349</v>
      </c>
      <c r="GC51" s="3">
        <v>2</v>
      </c>
      <c r="GD51" s="3">
        <v>10</v>
      </c>
      <c r="GE51" s="3">
        <v>2</v>
      </c>
      <c r="GF51" s="3">
        <v>5</v>
      </c>
      <c r="GG51" s="3">
        <v>295</v>
      </c>
      <c r="GH51" s="3">
        <v>31</v>
      </c>
      <c r="GI51" s="3">
        <v>4</v>
      </c>
      <c r="GJ51" s="3">
        <v>0</v>
      </c>
      <c r="GK51" s="3">
        <v>127</v>
      </c>
      <c r="GL51" s="3">
        <v>0</v>
      </c>
      <c r="GM51" s="3">
        <v>5</v>
      </c>
      <c r="GN51" s="3">
        <v>2</v>
      </c>
      <c r="GO51" s="3">
        <v>0</v>
      </c>
      <c r="GP51" s="3">
        <v>8</v>
      </c>
      <c r="GQ51" s="3">
        <v>110</v>
      </c>
      <c r="GR51" s="3">
        <v>2</v>
      </c>
      <c r="GS51" s="3">
        <v>0</v>
      </c>
      <c r="GT51" s="3">
        <v>222</v>
      </c>
      <c r="GU51" s="3">
        <v>2</v>
      </c>
      <c r="GV51" s="3">
        <v>5</v>
      </c>
      <c r="GW51" s="3">
        <v>0</v>
      </c>
      <c r="GX51" s="3">
        <v>5</v>
      </c>
      <c r="GY51" s="3">
        <v>23</v>
      </c>
      <c r="GZ51" s="3">
        <v>185</v>
      </c>
      <c r="HA51" s="3">
        <v>2</v>
      </c>
      <c r="HB51" s="3">
        <v>0</v>
      </c>
      <c r="HC51" s="3">
        <v>17</v>
      </c>
      <c r="HD51" s="1"/>
      <c r="HE51" s="1"/>
      <c r="HF51" s="1"/>
      <c r="HG51" s="1"/>
      <c r="HH51" s="3">
        <v>17</v>
      </c>
      <c r="HI51" s="1"/>
      <c r="HJ51" s="1"/>
      <c r="HK51" s="1"/>
      <c r="HL51" s="3">
        <v>10</v>
      </c>
      <c r="HM51" s="1"/>
      <c r="HN51" s="1"/>
      <c r="HO51" s="1"/>
      <c r="HP51" s="1"/>
      <c r="HQ51" s="3">
        <v>10</v>
      </c>
      <c r="HR51" s="1"/>
      <c r="HS51" s="1"/>
      <c r="HT51" s="1"/>
      <c r="HU51" s="3">
        <v>7</v>
      </c>
      <c r="HV51" s="1"/>
      <c r="HW51" s="1"/>
      <c r="HX51" s="1"/>
      <c r="HY51" s="1"/>
      <c r="HZ51" s="3">
        <v>7</v>
      </c>
      <c r="IA51" s="1"/>
      <c r="IB51" s="1"/>
      <c r="IC51" s="1"/>
      <c r="ID51" s="3">
        <v>332</v>
      </c>
      <c r="IE51" s="1"/>
      <c r="IF51" s="1"/>
      <c r="IG51" s="1"/>
      <c r="IH51" s="1"/>
      <c r="II51" s="1"/>
      <c r="IJ51" s="3">
        <v>278</v>
      </c>
      <c r="IK51" s="1"/>
      <c r="IL51" s="1"/>
      <c r="IM51" s="3">
        <v>117</v>
      </c>
      <c r="IN51" s="1"/>
      <c r="IO51" s="1"/>
      <c r="IP51" s="1"/>
      <c r="IQ51" s="1"/>
      <c r="IR51" s="1"/>
      <c r="IS51" s="3">
        <v>100</v>
      </c>
      <c r="IT51" s="1"/>
      <c r="IU51" s="1"/>
      <c r="IV51" s="3">
        <v>215</v>
      </c>
      <c r="IW51" s="1"/>
      <c r="IX51" s="1"/>
      <c r="IY51" s="1"/>
      <c r="IZ51" s="1"/>
      <c r="JA51" s="1"/>
      <c r="JB51" s="3">
        <v>178</v>
      </c>
      <c r="JC51" s="1"/>
      <c r="JD51" s="1"/>
      <c r="JE51" s="12">
        <v>5.7306590257879698E-3</v>
      </c>
      <c r="JF51" s="12">
        <v>2.865329512893983E-2</v>
      </c>
      <c r="JG51" s="12">
        <v>5.7306590257879698E-3</v>
      </c>
      <c r="JH51" s="12">
        <v>1.432664756446992E-2</v>
      </c>
      <c r="JI51" s="12">
        <v>8.882521489971347E-2</v>
      </c>
      <c r="JJ51" s="12">
        <v>0.8452722063037249</v>
      </c>
      <c r="JK51" s="12">
        <v>0</v>
      </c>
      <c r="JL51" s="12">
        <v>4.8710601719197708E-2</v>
      </c>
      <c r="JM51" s="12">
        <v>0.36389684813753581</v>
      </c>
      <c r="JN51" s="12">
        <v>0.63610315186246413</v>
      </c>
    </row>
    <row r="52" spans="1:274" x14ac:dyDescent="0.25">
      <c r="A52" s="3">
        <v>40012101581</v>
      </c>
      <c r="B52" t="s">
        <v>261</v>
      </c>
      <c r="C52" t="s">
        <v>298</v>
      </c>
      <c r="D52" t="s">
        <v>299</v>
      </c>
      <c r="E52" s="2">
        <v>0</v>
      </c>
      <c r="F52" s="1"/>
      <c r="G52" s="2">
        <v>0</v>
      </c>
      <c r="H52" s="2">
        <v>0</v>
      </c>
      <c r="I52" s="2">
        <v>0</v>
      </c>
      <c r="J52" s="1"/>
      <c r="K52" s="1"/>
      <c r="L52" s="1"/>
      <c r="M52" s="1"/>
      <c r="N52" s="1"/>
      <c r="V52" s="13">
        <v>0</v>
      </c>
      <c r="W52" s="13">
        <v>0</v>
      </c>
      <c r="Z52" s="13">
        <v>0</v>
      </c>
      <c r="AB52" s="13">
        <v>0</v>
      </c>
      <c r="AC52" s="13">
        <v>0</v>
      </c>
      <c r="AE52" s="13">
        <v>0</v>
      </c>
      <c r="AF52" s="13">
        <v>0</v>
      </c>
      <c r="AI52" s="13">
        <v>0</v>
      </c>
      <c r="AK52" s="13">
        <v>0</v>
      </c>
      <c r="AL52" s="13">
        <v>0</v>
      </c>
      <c r="AN52" s="13">
        <v>0</v>
      </c>
      <c r="AT52" s="13">
        <v>0</v>
      </c>
      <c r="AU52" s="13">
        <v>0</v>
      </c>
      <c r="AW52" s="13">
        <v>0</v>
      </c>
      <c r="AX52" s="13">
        <v>0</v>
      </c>
      <c r="AY52" s="13">
        <v>0</v>
      </c>
      <c r="AZ52" s="13">
        <v>0</v>
      </c>
      <c r="BA52" s="13">
        <v>0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0</v>
      </c>
      <c r="BH52" s="13">
        <v>0</v>
      </c>
      <c r="BI52" s="13">
        <v>0</v>
      </c>
      <c r="BJ52" s="13">
        <v>0</v>
      </c>
      <c r="BK52" s="13">
        <v>0</v>
      </c>
      <c r="BL52" s="13">
        <v>0</v>
      </c>
      <c r="BM52" s="13">
        <v>0</v>
      </c>
      <c r="BN52" s="13">
        <v>0</v>
      </c>
      <c r="BO52" s="13">
        <v>0</v>
      </c>
      <c r="BP52" s="13">
        <v>0</v>
      </c>
      <c r="BQ52" s="13">
        <v>0</v>
      </c>
      <c r="BR52" s="13">
        <v>0</v>
      </c>
      <c r="BS52" s="13">
        <v>0</v>
      </c>
      <c r="BT52" s="13">
        <v>0</v>
      </c>
      <c r="BU52" s="13">
        <v>0</v>
      </c>
      <c r="BV52" s="13">
        <v>0</v>
      </c>
      <c r="BW52" s="13">
        <v>0</v>
      </c>
      <c r="BX52" s="13">
        <v>0</v>
      </c>
      <c r="BY52" s="13">
        <v>0</v>
      </c>
      <c r="BZ52" s="13">
        <v>0</v>
      </c>
      <c r="CA52" s="13">
        <v>0</v>
      </c>
      <c r="CB52" s="13">
        <v>0</v>
      </c>
      <c r="CC52" s="13">
        <v>0</v>
      </c>
      <c r="CD52" s="13">
        <v>0</v>
      </c>
      <c r="CE52" s="13">
        <v>0</v>
      </c>
      <c r="CF52" s="13">
        <v>0</v>
      </c>
      <c r="CG52" s="13">
        <v>0</v>
      </c>
      <c r="CH52" s="13">
        <v>0</v>
      </c>
      <c r="CI52" s="13">
        <v>0</v>
      </c>
      <c r="CJ52" s="13">
        <v>0</v>
      </c>
      <c r="CK52" s="13">
        <v>0</v>
      </c>
      <c r="CL52" s="13">
        <v>0</v>
      </c>
      <c r="CM52" s="13">
        <v>0</v>
      </c>
      <c r="CN52" s="13">
        <v>0</v>
      </c>
      <c r="CO52" s="13">
        <v>0</v>
      </c>
      <c r="CP52" s="13">
        <v>0</v>
      </c>
      <c r="CQ52" s="13">
        <v>0</v>
      </c>
      <c r="CR52" s="13">
        <v>0</v>
      </c>
      <c r="CS52" s="13">
        <v>0</v>
      </c>
      <c r="CT52" s="13">
        <v>0</v>
      </c>
      <c r="CU52" s="13">
        <v>0</v>
      </c>
      <c r="CV52" s="13">
        <v>0</v>
      </c>
      <c r="CW52" s="13">
        <v>0</v>
      </c>
      <c r="CX52" s="13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0</v>
      </c>
      <c r="FZ52" s="2">
        <v>0</v>
      </c>
      <c r="GA52" s="2">
        <v>0</v>
      </c>
      <c r="GB52" s="3">
        <v>183</v>
      </c>
      <c r="GC52" s="3">
        <v>2</v>
      </c>
      <c r="GD52" s="3">
        <v>0</v>
      </c>
      <c r="GE52" s="3">
        <v>0</v>
      </c>
      <c r="GF52" s="3">
        <v>5</v>
      </c>
      <c r="GG52" s="3">
        <v>169</v>
      </c>
      <c r="GH52" s="3">
        <v>0</v>
      </c>
      <c r="GI52" s="3">
        <v>7</v>
      </c>
      <c r="GJ52" s="3">
        <v>0</v>
      </c>
      <c r="GK52" s="3">
        <v>116</v>
      </c>
      <c r="GL52" s="3">
        <v>2</v>
      </c>
      <c r="GM52" s="3">
        <v>0</v>
      </c>
      <c r="GN52" s="3">
        <v>0</v>
      </c>
      <c r="GO52" s="3">
        <v>5</v>
      </c>
      <c r="GP52" s="3">
        <v>0</v>
      </c>
      <c r="GQ52" s="3">
        <v>104</v>
      </c>
      <c r="GR52" s="3">
        <v>5</v>
      </c>
      <c r="GS52" s="3">
        <v>0</v>
      </c>
      <c r="GT52" s="3">
        <v>67</v>
      </c>
      <c r="GU52" s="3">
        <v>0</v>
      </c>
      <c r="GV52" s="3">
        <v>0</v>
      </c>
      <c r="GW52" s="3">
        <v>0</v>
      </c>
      <c r="GX52" s="3">
        <v>0</v>
      </c>
      <c r="GY52" s="3">
        <v>0</v>
      </c>
      <c r="GZ52" s="3">
        <v>65</v>
      </c>
      <c r="HA52" s="3">
        <v>2</v>
      </c>
      <c r="HB52" s="3">
        <v>0</v>
      </c>
      <c r="HC52" s="3">
        <v>26</v>
      </c>
      <c r="HD52" s="1"/>
      <c r="HE52" s="1"/>
      <c r="HF52" s="1"/>
      <c r="HG52" s="1"/>
      <c r="HH52" s="3">
        <v>26</v>
      </c>
      <c r="HI52" s="1"/>
      <c r="HJ52" s="1"/>
      <c r="HK52" s="1"/>
      <c r="HL52" s="3">
        <v>19</v>
      </c>
      <c r="HM52" s="1"/>
      <c r="HN52" s="1"/>
      <c r="HO52" s="1"/>
      <c r="HP52" s="1"/>
      <c r="HQ52" s="3">
        <v>19</v>
      </c>
      <c r="HR52" s="1"/>
      <c r="HS52" s="1"/>
      <c r="HT52" s="1"/>
      <c r="HU52" s="3">
        <v>7</v>
      </c>
      <c r="HV52" s="1"/>
      <c r="HW52" s="1"/>
      <c r="HX52" s="1"/>
      <c r="HY52" s="1"/>
      <c r="HZ52" s="3">
        <v>7</v>
      </c>
      <c r="IA52" s="1"/>
      <c r="IB52" s="1"/>
      <c r="IC52" s="1"/>
      <c r="ID52" s="3">
        <v>157</v>
      </c>
      <c r="IE52" s="1"/>
      <c r="IF52" s="1"/>
      <c r="IG52" s="1"/>
      <c r="IH52" s="1"/>
      <c r="II52" s="1"/>
      <c r="IJ52" s="3">
        <v>143</v>
      </c>
      <c r="IK52" s="1"/>
      <c r="IL52" s="1"/>
      <c r="IM52" s="3">
        <v>97</v>
      </c>
      <c r="IN52" s="1"/>
      <c r="IO52" s="1"/>
      <c r="IP52" s="1"/>
      <c r="IQ52" s="1"/>
      <c r="IR52" s="1"/>
      <c r="IS52" s="3">
        <v>85</v>
      </c>
      <c r="IT52" s="1"/>
      <c r="IU52" s="1"/>
      <c r="IV52" s="3">
        <v>60</v>
      </c>
      <c r="IW52" s="1"/>
      <c r="IX52" s="1"/>
      <c r="IY52" s="1"/>
      <c r="IZ52" s="1"/>
      <c r="JA52" s="1"/>
      <c r="JB52" s="3">
        <v>58</v>
      </c>
      <c r="JC52" s="1"/>
      <c r="JD52" s="1"/>
      <c r="JE52" s="12">
        <v>1.092896174863388E-2</v>
      </c>
      <c r="JF52" s="12">
        <v>0</v>
      </c>
      <c r="JG52" s="12">
        <v>0</v>
      </c>
      <c r="JH52" s="12">
        <v>2.7322404371584699E-2</v>
      </c>
      <c r="JI52" s="12">
        <v>0</v>
      </c>
      <c r="JJ52" s="12">
        <v>0.92349726775956287</v>
      </c>
      <c r="JK52" s="12">
        <v>0</v>
      </c>
      <c r="JL52" s="12">
        <v>0.14207650273224043</v>
      </c>
      <c r="JM52" s="12">
        <v>0.63387978142076506</v>
      </c>
      <c r="JN52" s="12">
        <v>0.36612021857923499</v>
      </c>
    </row>
    <row r="53" spans="1:274" x14ac:dyDescent="0.25">
      <c r="A53" s="3">
        <v>40033202165</v>
      </c>
      <c r="B53" t="s">
        <v>261</v>
      </c>
      <c r="C53" t="s">
        <v>300</v>
      </c>
      <c r="D53" t="s">
        <v>301</v>
      </c>
      <c r="E53" s="1"/>
      <c r="F53" s="2">
        <v>0</v>
      </c>
      <c r="G53" s="2">
        <v>0</v>
      </c>
      <c r="H53" s="2">
        <v>0</v>
      </c>
      <c r="I53" s="2">
        <v>0</v>
      </c>
      <c r="J53" s="1"/>
      <c r="K53" s="1"/>
      <c r="L53" s="1"/>
      <c r="M53" s="1"/>
      <c r="N53" s="1"/>
      <c r="V53" s="13">
        <v>0</v>
      </c>
      <c r="W53" s="13">
        <v>0</v>
      </c>
      <c r="AA53" s="13">
        <v>0</v>
      </c>
      <c r="AB53" s="13">
        <v>0</v>
      </c>
      <c r="AC53" s="13">
        <v>0</v>
      </c>
      <c r="AE53" s="13">
        <v>0</v>
      </c>
      <c r="AF53" s="13">
        <v>0</v>
      </c>
      <c r="AJ53" s="13">
        <v>0</v>
      </c>
      <c r="AK53" s="13">
        <v>0</v>
      </c>
      <c r="AN53" s="13">
        <v>0</v>
      </c>
      <c r="AO53" s="13">
        <v>0</v>
      </c>
      <c r="AS53" s="13">
        <v>0</v>
      </c>
      <c r="AT53" s="13">
        <v>0</v>
      </c>
      <c r="AU53" s="13">
        <v>0</v>
      </c>
      <c r="AW53" s="13">
        <v>0</v>
      </c>
      <c r="AX53" s="13">
        <v>0</v>
      </c>
      <c r="AY53" s="13">
        <v>0</v>
      </c>
      <c r="AZ53" s="13">
        <v>0</v>
      </c>
      <c r="BA53" s="13">
        <v>0</v>
      </c>
      <c r="BB53" s="13">
        <v>0</v>
      </c>
      <c r="BC53" s="13">
        <v>0</v>
      </c>
      <c r="BD53" s="13">
        <v>0</v>
      </c>
      <c r="BE53" s="13">
        <v>0</v>
      </c>
      <c r="BF53" s="13">
        <v>0</v>
      </c>
      <c r="BG53" s="13">
        <v>0</v>
      </c>
      <c r="BH53" s="13">
        <v>0</v>
      </c>
      <c r="BI53" s="13">
        <v>0</v>
      </c>
      <c r="BJ53" s="13">
        <v>0</v>
      </c>
      <c r="BK53" s="13">
        <v>0</v>
      </c>
      <c r="BL53" s="13">
        <v>0</v>
      </c>
      <c r="BM53" s="13">
        <v>0</v>
      </c>
      <c r="BN53" s="13">
        <v>0</v>
      </c>
      <c r="BO53" s="13">
        <v>0</v>
      </c>
      <c r="BP53" s="13">
        <v>0</v>
      </c>
      <c r="BQ53" s="13">
        <v>0</v>
      </c>
      <c r="BR53" s="13">
        <v>0</v>
      </c>
      <c r="BS53" s="13">
        <v>0</v>
      </c>
      <c r="BT53" s="13">
        <v>0</v>
      </c>
      <c r="BU53" s="13">
        <v>0</v>
      </c>
      <c r="BV53" s="13">
        <v>0</v>
      </c>
      <c r="BW53" s="13">
        <v>0</v>
      </c>
      <c r="BX53" s="13">
        <v>0</v>
      </c>
      <c r="BY53" s="13">
        <v>0</v>
      </c>
      <c r="BZ53" s="13">
        <v>0</v>
      </c>
      <c r="CA53" s="13">
        <v>0</v>
      </c>
      <c r="CB53" s="13">
        <v>0</v>
      </c>
      <c r="CC53" s="13">
        <v>0</v>
      </c>
      <c r="CD53" s="13">
        <v>0</v>
      </c>
      <c r="CE53" s="13">
        <v>0</v>
      </c>
      <c r="CF53" s="13">
        <v>0</v>
      </c>
      <c r="CG53" s="13">
        <v>0</v>
      </c>
      <c r="CH53" s="13">
        <v>0</v>
      </c>
      <c r="CI53" s="13">
        <v>0</v>
      </c>
      <c r="CJ53" s="13">
        <v>0</v>
      </c>
      <c r="CK53" s="13">
        <v>0</v>
      </c>
      <c r="CL53" s="13">
        <v>0</v>
      </c>
      <c r="CM53" s="13">
        <v>0</v>
      </c>
      <c r="CN53" s="13">
        <v>0</v>
      </c>
      <c r="CO53" s="13">
        <v>0</v>
      </c>
      <c r="CP53" s="13">
        <v>0</v>
      </c>
      <c r="CQ53" s="13">
        <v>0</v>
      </c>
      <c r="CR53" s="13">
        <v>0</v>
      </c>
      <c r="CS53" s="13">
        <v>0</v>
      </c>
      <c r="CT53" s="13">
        <v>0</v>
      </c>
      <c r="CU53" s="13">
        <v>0</v>
      </c>
      <c r="CV53" s="13">
        <v>0</v>
      </c>
      <c r="CW53" s="13">
        <v>0</v>
      </c>
      <c r="CX53" s="13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0</v>
      </c>
      <c r="FZ53" s="2">
        <v>0</v>
      </c>
      <c r="GA53" s="2">
        <v>0</v>
      </c>
      <c r="GB53" s="3">
        <v>95</v>
      </c>
      <c r="GC53" s="3">
        <v>4</v>
      </c>
      <c r="GD53" s="3">
        <v>0</v>
      </c>
      <c r="GE53" s="3">
        <v>0</v>
      </c>
      <c r="GF53" s="3">
        <v>0</v>
      </c>
      <c r="GG53" s="3">
        <v>4</v>
      </c>
      <c r="GH53" s="3">
        <v>85</v>
      </c>
      <c r="GI53" s="3">
        <v>2</v>
      </c>
      <c r="GJ53" s="3">
        <v>0</v>
      </c>
      <c r="GK53" s="3">
        <v>42</v>
      </c>
      <c r="GL53" s="3">
        <v>2</v>
      </c>
      <c r="GM53" s="3">
        <v>0</v>
      </c>
      <c r="GN53" s="3">
        <v>0</v>
      </c>
      <c r="GO53" s="3">
        <v>0</v>
      </c>
      <c r="GP53" s="3">
        <v>38</v>
      </c>
      <c r="GQ53" s="3">
        <v>2</v>
      </c>
      <c r="GR53" s="3">
        <v>0</v>
      </c>
      <c r="GS53" s="3">
        <v>0</v>
      </c>
      <c r="GT53" s="3">
        <v>53</v>
      </c>
      <c r="GU53" s="3">
        <v>2</v>
      </c>
      <c r="GV53" s="3">
        <v>0</v>
      </c>
      <c r="GW53" s="3">
        <v>0</v>
      </c>
      <c r="GX53" s="3">
        <v>0</v>
      </c>
      <c r="GY53" s="3">
        <v>47</v>
      </c>
      <c r="GZ53" s="3">
        <v>2</v>
      </c>
      <c r="HA53" s="3">
        <v>2</v>
      </c>
      <c r="HB53" s="3">
        <v>0</v>
      </c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2">
        <v>4.2105263157894743E-2</v>
      </c>
      <c r="JF53" s="12">
        <v>0</v>
      </c>
      <c r="JG53" s="12">
        <v>0</v>
      </c>
      <c r="JH53" s="12">
        <v>0</v>
      </c>
      <c r="JI53" s="12">
        <v>0.89473684210526316</v>
      </c>
      <c r="JJ53" s="12">
        <v>4.2105263157894743E-2</v>
      </c>
      <c r="JK53" s="12">
        <v>0</v>
      </c>
      <c r="JM53" s="12">
        <v>0.44210526315789472</v>
      </c>
      <c r="JN53" s="12">
        <v>0.55789473684210522</v>
      </c>
    </row>
    <row r="54" spans="1:274" x14ac:dyDescent="0.25">
      <c r="A54" s="3">
        <v>40007000831</v>
      </c>
      <c r="B54" t="s">
        <v>261</v>
      </c>
      <c r="C54" t="s">
        <v>304</v>
      </c>
      <c r="D54" t="s">
        <v>304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1"/>
      <c r="K54" s="1"/>
      <c r="L54" s="1"/>
      <c r="M54" s="1"/>
      <c r="N54" s="1"/>
      <c r="V54" s="13">
        <v>0</v>
      </c>
      <c r="W54" s="13">
        <v>0</v>
      </c>
      <c r="X54" s="13">
        <v>0</v>
      </c>
      <c r="Z54" s="13">
        <v>0</v>
      </c>
      <c r="AA54" s="13">
        <v>0</v>
      </c>
      <c r="AB54" s="13">
        <v>0</v>
      </c>
      <c r="AE54" s="13">
        <v>0</v>
      </c>
      <c r="AF54" s="13">
        <v>0</v>
      </c>
      <c r="AG54" s="13">
        <v>0</v>
      </c>
      <c r="AI54" s="13">
        <v>0</v>
      </c>
      <c r="AJ54" s="13">
        <v>0</v>
      </c>
      <c r="AK54" s="13">
        <v>0</v>
      </c>
      <c r="AN54" s="13">
        <v>0</v>
      </c>
      <c r="AO54" s="13">
        <v>0</v>
      </c>
      <c r="AP54" s="13">
        <v>0</v>
      </c>
      <c r="AR54" s="13">
        <v>0</v>
      </c>
      <c r="AS54" s="13">
        <v>0</v>
      </c>
      <c r="AT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13">
        <v>0</v>
      </c>
      <c r="BQ54" s="13">
        <v>0</v>
      </c>
      <c r="BR54" s="13">
        <v>0</v>
      </c>
      <c r="BS54" s="13">
        <v>0</v>
      </c>
      <c r="BT54" s="13">
        <v>0</v>
      </c>
      <c r="BU54" s="13">
        <v>0</v>
      </c>
      <c r="BV54" s="13">
        <v>0</v>
      </c>
      <c r="BW54" s="13">
        <v>0</v>
      </c>
      <c r="BX54" s="13">
        <v>0</v>
      </c>
      <c r="BY54" s="13">
        <v>0</v>
      </c>
      <c r="BZ54" s="13">
        <v>0</v>
      </c>
      <c r="CA54" s="13">
        <v>0</v>
      </c>
      <c r="CB54" s="13">
        <v>0</v>
      </c>
      <c r="CC54" s="13">
        <v>0</v>
      </c>
      <c r="CD54" s="13">
        <v>0</v>
      </c>
      <c r="CE54" s="13">
        <v>0</v>
      </c>
      <c r="CF54" s="13">
        <v>0</v>
      </c>
      <c r="CG54" s="13">
        <v>0</v>
      </c>
      <c r="CH54" s="13">
        <v>0</v>
      </c>
      <c r="CI54" s="13">
        <v>0</v>
      </c>
      <c r="CJ54" s="13">
        <v>0</v>
      </c>
      <c r="CK54" s="13">
        <v>0</v>
      </c>
      <c r="CL54" s="13">
        <v>0</v>
      </c>
      <c r="CM54" s="13">
        <v>0</v>
      </c>
      <c r="CN54" s="13">
        <v>0</v>
      </c>
      <c r="CO54" s="13">
        <v>0</v>
      </c>
      <c r="CP54" s="13">
        <v>0</v>
      </c>
      <c r="CQ54" s="13">
        <v>0</v>
      </c>
      <c r="CR54" s="13">
        <v>0</v>
      </c>
      <c r="CS54" s="13">
        <v>0</v>
      </c>
      <c r="CT54" s="13">
        <v>0</v>
      </c>
      <c r="CU54" s="13">
        <v>0</v>
      </c>
      <c r="CV54" s="13">
        <v>0</v>
      </c>
      <c r="CW54" s="13">
        <v>0</v>
      </c>
      <c r="CX54" s="13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0</v>
      </c>
      <c r="DS54" s="2">
        <v>0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0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0</v>
      </c>
      <c r="GA54" s="2">
        <v>0</v>
      </c>
      <c r="GB54" s="3">
        <v>248</v>
      </c>
      <c r="GC54" s="3">
        <v>4</v>
      </c>
      <c r="GD54" s="3">
        <v>16</v>
      </c>
      <c r="GE54" s="3">
        <v>0</v>
      </c>
      <c r="GF54" s="3">
        <v>10</v>
      </c>
      <c r="GG54" s="3">
        <v>193</v>
      </c>
      <c r="GH54" s="3">
        <v>25</v>
      </c>
      <c r="GI54" s="3">
        <v>0</v>
      </c>
      <c r="GJ54" s="3">
        <v>0</v>
      </c>
      <c r="GK54" s="3">
        <v>133</v>
      </c>
      <c r="GL54" s="3">
        <v>2</v>
      </c>
      <c r="GM54" s="3">
        <v>8</v>
      </c>
      <c r="GN54" s="3">
        <v>0</v>
      </c>
      <c r="GO54" s="3">
        <v>5</v>
      </c>
      <c r="GP54" s="3">
        <v>14</v>
      </c>
      <c r="GQ54" s="3">
        <v>104</v>
      </c>
      <c r="GR54" s="3">
        <v>0</v>
      </c>
      <c r="GS54" s="3">
        <v>0</v>
      </c>
      <c r="GT54" s="3">
        <v>115</v>
      </c>
      <c r="GU54" s="3">
        <v>2</v>
      </c>
      <c r="GV54" s="3">
        <v>8</v>
      </c>
      <c r="GW54" s="3">
        <v>0</v>
      </c>
      <c r="GX54" s="3">
        <v>5</v>
      </c>
      <c r="GY54" s="3">
        <v>11</v>
      </c>
      <c r="GZ54" s="3">
        <v>89</v>
      </c>
      <c r="HA54" s="3">
        <v>0</v>
      </c>
      <c r="HB54" s="3">
        <v>0</v>
      </c>
      <c r="HC54" s="1"/>
      <c r="HD54" s="1"/>
      <c r="HE54" s="1"/>
      <c r="HF54" s="1"/>
      <c r="HG54" s="1"/>
      <c r="HH54" s="1"/>
      <c r="HI54" s="1"/>
      <c r="HJ54" s="1"/>
      <c r="HK54" s="1"/>
      <c r="HL54" s="3">
        <v>4</v>
      </c>
      <c r="HM54" s="1"/>
      <c r="HN54" s="1"/>
      <c r="HO54" s="1"/>
      <c r="HP54" s="1"/>
      <c r="HQ54" s="3">
        <v>4</v>
      </c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3">
        <v>129</v>
      </c>
      <c r="IN54" s="1"/>
      <c r="IO54" s="1"/>
      <c r="IP54" s="1"/>
      <c r="IQ54" s="1"/>
      <c r="IR54" s="1"/>
      <c r="IS54" s="3">
        <v>100</v>
      </c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2">
        <v>1.6129032258064519E-2</v>
      </c>
      <c r="JF54" s="12">
        <v>6.4516129032258063E-2</v>
      </c>
      <c r="JG54" s="12">
        <v>0</v>
      </c>
      <c r="JH54" s="12">
        <v>4.0322580645161289E-2</v>
      </c>
      <c r="JI54" s="12">
        <v>0.10080645161290322</v>
      </c>
      <c r="JJ54" s="12">
        <v>0.77822580645161288</v>
      </c>
      <c r="JK54" s="12">
        <v>0</v>
      </c>
      <c r="JM54" s="12">
        <v>0.53629032258064513</v>
      </c>
      <c r="JN54" s="12">
        <v>0.46370967741935482</v>
      </c>
    </row>
    <row r="55" spans="1:274" x14ac:dyDescent="0.25">
      <c r="A55" s="3">
        <v>40061403158</v>
      </c>
      <c r="B55" t="s">
        <v>261</v>
      </c>
      <c r="C55" t="s">
        <v>311</v>
      </c>
      <c r="D55" t="s">
        <v>312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1"/>
      <c r="K55" s="1"/>
      <c r="L55" s="1"/>
      <c r="M55" s="1"/>
      <c r="N55" s="1"/>
      <c r="V55" s="13">
        <v>0</v>
      </c>
      <c r="W55" s="13">
        <v>0</v>
      </c>
      <c r="Z55" s="13">
        <v>0</v>
      </c>
      <c r="AA55" s="13">
        <v>0</v>
      </c>
      <c r="AB55" s="13">
        <v>0</v>
      </c>
      <c r="AC55" s="13">
        <v>0</v>
      </c>
      <c r="AE55" s="13">
        <v>0</v>
      </c>
      <c r="AI55" s="13">
        <v>0</v>
      </c>
      <c r="AJ55" s="13">
        <v>0</v>
      </c>
      <c r="AK55" s="13">
        <v>0</v>
      </c>
      <c r="AL55" s="13">
        <v>0</v>
      </c>
      <c r="AN55" s="13">
        <v>0</v>
      </c>
      <c r="AO55" s="13">
        <v>0</v>
      </c>
      <c r="AR55" s="13">
        <v>0</v>
      </c>
      <c r="AS55" s="13">
        <v>0</v>
      </c>
      <c r="AT55" s="13">
        <v>0</v>
      </c>
      <c r="AW55" s="13">
        <v>0</v>
      </c>
      <c r="AX55" s="13">
        <v>0</v>
      </c>
      <c r="AY55" s="13">
        <v>0</v>
      </c>
      <c r="AZ55" s="13">
        <v>0</v>
      </c>
      <c r="BA55" s="13">
        <v>0</v>
      </c>
      <c r="BB55" s="13">
        <v>0</v>
      </c>
      <c r="BC55" s="13">
        <v>0</v>
      </c>
      <c r="BD55" s="13">
        <v>0</v>
      </c>
      <c r="BE55" s="13">
        <v>0</v>
      </c>
      <c r="BF55" s="13">
        <v>0</v>
      </c>
      <c r="BG55" s="13">
        <v>0</v>
      </c>
      <c r="BH55" s="13">
        <v>0</v>
      </c>
      <c r="BI55" s="13">
        <v>0</v>
      </c>
      <c r="BJ55" s="13">
        <v>0</v>
      </c>
      <c r="BK55" s="13">
        <v>0</v>
      </c>
      <c r="BL55" s="13">
        <v>0</v>
      </c>
      <c r="BM55" s="13">
        <v>0</v>
      </c>
      <c r="BN55" s="13">
        <v>0</v>
      </c>
      <c r="BO55" s="13">
        <v>0</v>
      </c>
      <c r="BP55" s="13">
        <v>0</v>
      </c>
      <c r="BQ55" s="13">
        <v>0</v>
      </c>
      <c r="BR55" s="13">
        <v>0</v>
      </c>
      <c r="BS55" s="13">
        <v>0</v>
      </c>
      <c r="BT55" s="13">
        <v>0</v>
      </c>
      <c r="BU55" s="13">
        <v>0</v>
      </c>
      <c r="BV55" s="13">
        <v>0</v>
      </c>
      <c r="BW55" s="13">
        <v>0</v>
      </c>
      <c r="BX55" s="13">
        <v>0</v>
      </c>
      <c r="BY55" s="13">
        <v>0</v>
      </c>
      <c r="BZ55" s="13">
        <v>0</v>
      </c>
      <c r="CA55" s="13">
        <v>0</v>
      </c>
      <c r="CB55" s="13">
        <v>0</v>
      </c>
      <c r="CC55" s="13">
        <v>0</v>
      </c>
      <c r="CD55" s="13">
        <v>0</v>
      </c>
      <c r="CE55" s="13">
        <v>0</v>
      </c>
      <c r="CF55" s="13">
        <v>0</v>
      </c>
      <c r="CG55" s="13">
        <v>0</v>
      </c>
      <c r="CH55" s="13">
        <v>0</v>
      </c>
      <c r="CI55" s="13">
        <v>0</v>
      </c>
      <c r="CJ55" s="13">
        <v>0</v>
      </c>
      <c r="CK55" s="13">
        <v>0</v>
      </c>
      <c r="CL55" s="13">
        <v>0</v>
      </c>
      <c r="CM55" s="13">
        <v>0</v>
      </c>
      <c r="CN55" s="13">
        <v>0</v>
      </c>
      <c r="CO55" s="13">
        <v>0</v>
      </c>
      <c r="CP55" s="13">
        <v>0</v>
      </c>
      <c r="CQ55" s="13">
        <v>0</v>
      </c>
      <c r="CR55" s="13">
        <v>0</v>
      </c>
      <c r="CS55" s="13">
        <v>0</v>
      </c>
      <c r="CT55" s="13">
        <v>0</v>
      </c>
      <c r="CU55" s="13">
        <v>0</v>
      </c>
      <c r="CV55" s="13">
        <v>0</v>
      </c>
      <c r="CW55" s="13">
        <v>0</v>
      </c>
      <c r="CX55" s="13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0</v>
      </c>
      <c r="FZ55" s="2">
        <v>0</v>
      </c>
      <c r="GA55" s="2">
        <v>0</v>
      </c>
      <c r="GB55" s="3">
        <v>70</v>
      </c>
      <c r="GC55" s="3">
        <v>2</v>
      </c>
      <c r="GD55" s="3">
        <v>0</v>
      </c>
      <c r="GE55" s="3">
        <v>0</v>
      </c>
      <c r="GF55" s="3">
        <v>7</v>
      </c>
      <c r="GG55" s="3">
        <v>7</v>
      </c>
      <c r="GH55" s="3">
        <v>52</v>
      </c>
      <c r="GI55" s="3">
        <v>2</v>
      </c>
      <c r="GJ55" s="3">
        <v>0</v>
      </c>
      <c r="GK55" s="3">
        <v>32</v>
      </c>
      <c r="GL55" s="3">
        <v>0</v>
      </c>
      <c r="GM55" s="3">
        <v>0</v>
      </c>
      <c r="GN55" s="3">
        <v>0</v>
      </c>
      <c r="GO55" s="3">
        <v>2</v>
      </c>
      <c r="GP55" s="3">
        <v>23</v>
      </c>
      <c r="GQ55" s="3">
        <v>5</v>
      </c>
      <c r="GR55" s="3">
        <v>2</v>
      </c>
      <c r="GS55" s="3">
        <v>0</v>
      </c>
      <c r="GT55" s="3">
        <v>38</v>
      </c>
      <c r="GU55" s="3">
        <v>2</v>
      </c>
      <c r="GV55" s="3">
        <v>0</v>
      </c>
      <c r="GW55" s="3">
        <v>0</v>
      </c>
      <c r="GX55" s="3">
        <v>5</v>
      </c>
      <c r="GY55" s="3">
        <v>29</v>
      </c>
      <c r="GZ55" s="3">
        <v>2</v>
      </c>
      <c r="HA55" s="3">
        <v>0</v>
      </c>
      <c r="HB55" s="3">
        <v>0</v>
      </c>
      <c r="HC55" s="1"/>
      <c r="HD55" s="1"/>
      <c r="HE55" s="1"/>
      <c r="HF55" s="1"/>
      <c r="HG55" s="1"/>
      <c r="HH55" s="1"/>
      <c r="HI55" s="1"/>
      <c r="HJ55" s="1"/>
      <c r="HK55" s="1"/>
      <c r="HL55" s="3">
        <v>4</v>
      </c>
      <c r="HM55" s="1"/>
      <c r="HN55" s="1"/>
      <c r="HO55" s="1"/>
      <c r="HP55" s="1"/>
      <c r="HQ55" s="1"/>
      <c r="HR55" s="3">
        <v>4</v>
      </c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3">
        <v>28</v>
      </c>
      <c r="IN55" s="1"/>
      <c r="IO55" s="1"/>
      <c r="IP55" s="1"/>
      <c r="IQ55" s="1"/>
      <c r="IR55" s="3">
        <v>19</v>
      </c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2">
        <v>2.8571428571428571E-2</v>
      </c>
      <c r="JF55" s="12">
        <v>0</v>
      </c>
      <c r="JG55" s="12">
        <v>0</v>
      </c>
      <c r="JH55" s="12">
        <v>0.1</v>
      </c>
      <c r="JI55" s="12">
        <v>0.74285714285714288</v>
      </c>
      <c r="JJ55" s="12">
        <v>0.1</v>
      </c>
      <c r="JK55" s="12">
        <v>0</v>
      </c>
      <c r="JM55" s="12">
        <v>0.45714285714285713</v>
      </c>
      <c r="JN55" s="12">
        <v>0.54285714285714282</v>
      </c>
    </row>
    <row r="56" spans="1:274" x14ac:dyDescent="0.25">
      <c r="A56" s="3">
        <v>40027601841</v>
      </c>
      <c r="B56" t="s">
        <v>261</v>
      </c>
      <c r="C56" t="s">
        <v>314</v>
      </c>
      <c r="D56" t="s">
        <v>315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1"/>
      <c r="K56" s="1"/>
      <c r="L56" s="1"/>
      <c r="M56" s="1"/>
      <c r="N56" s="1"/>
      <c r="V56" s="13">
        <v>0</v>
      </c>
      <c r="W56" s="13">
        <v>0</v>
      </c>
      <c r="X56" s="13">
        <v>0</v>
      </c>
      <c r="Z56" s="13">
        <v>0</v>
      </c>
      <c r="AA56" s="13">
        <v>0</v>
      </c>
      <c r="AB56" s="13">
        <v>0</v>
      </c>
      <c r="AE56" s="13">
        <v>0</v>
      </c>
      <c r="AF56" s="13">
        <v>0</v>
      </c>
      <c r="AG56" s="13">
        <v>0</v>
      </c>
      <c r="AI56" s="13">
        <v>0</v>
      </c>
      <c r="AJ56" s="13">
        <v>0</v>
      </c>
      <c r="AK56" s="13">
        <v>0</v>
      </c>
      <c r="AN56" s="13">
        <v>0</v>
      </c>
      <c r="AO56" s="13">
        <v>0</v>
      </c>
      <c r="AR56" s="13">
        <v>0</v>
      </c>
      <c r="AS56" s="13">
        <v>0</v>
      </c>
      <c r="AT56" s="13">
        <v>0</v>
      </c>
      <c r="AW56" s="13">
        <v>0</v>
      </c>
      <c r="AX56" s="13">
        <v>0</v>
      </c>
      <c r="AY56" s="13">
        <v>0</v>
      </c>
      <c r="AZ56" s="13">
        <v>0</v>
      </c>
      <c r="BA56" s="13">
        <v>0</v>
      </c>
      <c r="BB56" s="13">
        <v>0</v>
      </c>
      <c r="BC56" s="13">
        <v>0</v>
      </c>
      <c r="BD56" s="13">
        <v>0</v>
      </c>
      <c r="BE56" s="13">
        <v>0</v>
      </c>
      <c r="BF56" s="13">
        <v>0</v>
      </c>
      <c r="BG56" s="13">
        <v>0</v>
      </c>
      <c r="BH56" s="13">
        <v>0</v>
      </c>
      <c r="BI56" s="13">
        <v>0</v>
      </c>
      <c r="BJ56" s="13">
        <v>0</v>
      </c>
      <c r="BK56" s="13">
        <v>0</v>
      </c>
      <c r="BL56" s="13">
        <v>0</v>
      </c>
      <c r="BM56" s="13">
        <v>0</v>
      </c>
      <c r="BN56" s="13">
        <v>0</v>
      </c>
      <c r="BO56" s="13">
        <v>0</v>
      </c>
      <c r="BP56" s="13">
        <v>0</v>
      </c>
      <c r="BQ56" s="13">
        <v>0</v>
      </c>
      <c r="BR56" s="13">
        <v>0</v>
      </c>
      <c r="BS56" s="13">
        <v>0</v>
      </c>
      <c r="BT56" s="13">
        <v>0</v>
      </c>
      <c r="BU56" s="13">
        <v>0</v>
      </c>
      <c r="BV56" s="13">
        <v>0</v>
      </c>
      <c r="BW56" s="13">
        <v>0</v>
      </c>
      <c r="BX56" s="13">
        <v>0</v>
      </c>
      <c r="BY56" s="13">
        <v>0</v>
      </c>
      <c r="BZ56" s="13">
        <v>0</v>
      </c>
      <c r="CA56" s="13">
        <v>0</v>
      </c>
      <c r="CB56" s="13">
        <v>0</v>
      </c>
      <c r="CC56" s="13">
        <v>0</v>
      </c>
      <c r="CD56" s="13">
        <v>0</v>
      </c>
      <c r="CE56" s="13">
        <v>0</v>
      </c>
      <c r="CF56" s="13">
        <v>0</v>
      </c>
      <c r="CG56" s="13">
        <v>0</v>
      </c>
      <c r="CH56" s="13">
        <v>0</v>
      </c>
      <c r="CI56" s="13">
        <v>0</v>
      </c>
      <c r="CJ56" s="13">
        <v>0</v>
      </c>
      <c r="CK56" s="13">
        <v>0</v>
      </c>
      <c r="CL56" s="13">
        <v>0</v>
      </c>
      <c r="CM56" s="13">
        <v>0</v>
      </c>
      <c r="CN56" s="13">
        <v>0</v>
      </c>
      <c r="CO56" s="13">
        <v>0</v>
      </c>
      <c r="CP56" s="13">
        <v>0</v>
      </c>
      <c r="CQ56" s="13">
        <v>0</v>
      </c>
      <c r="CR56" s="13">
        <v>0</v>
      </c>
      <c r="CS56" s="13">
        <v>0</v>
      </c>
      <c r="CT56" s="13">
        <v>0</v>
      </c>
      <c r="CU56" s="13">
        <v>0</v>
      </c>
      <c r="CV56" s="13">
        <v>0</v>
      </c>
      <c r="CW56" s="13">
        <v>0</v>
      </c>
      <c r="CX56" s="13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2">
        <v>0</v>
      </c>
      <c r="FH56" s="2">
        <v>0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0</v>
      </c>
      <c r="FZ56" s="2">
        <v>0</v>
      </c>
      <c r="GA56" s="2">
        <v>0</v>
      </c>
      <c r="GB56" s="3">
        <v>174</v>
      </c>
      <c r="GC56" s="3">
        <v>13</v>
      </c>
      <c r="GD56" s="3">
        <v>2</v>
      </c>
      <c r="GE56" s="3">
        <v>0</v>
      </c>
      <c r="GF56" s="3">
        <v>13</v>
      </c>
      <c r="GG56" s="3">
        <v>67</v>
      </c>
      <c r="GH56" s="3">
        <v>79</v>
      </c>
      <c r="GI56" s="3">
        <v>0</v>
      </c>
      <c r="GJ56" s="3">
        <v>0</v>
      </c>
      <c r="GK56" s="3">
        <v>112</v>
      </c>
      <c r="GL56" s="3">
        <v>8</v>
      </c>
      <c r="GM56" s="3">
        <v>2</v>
      </c>
      <c r="GN56" s="3">
        <v>0</v>
      </c>
      <c r="GO56" s="3">
        <v>8</v>
      </c>
      <c r="GP56" s="3">
        <v>56</v>
      </c>
      <c r="GQ56" s="3">
        <v>38</v>
      </c>
      <c r="GR56" s="3">
        <v>0</v>
      </c>
      <c r="GS56" s="3">
        <v>0</v>
      </c>
      <c r="GT56" s="3">
        <v>62</v>
      </c>
      <c r="GU56" s="3">
        <v>5</v>
      </c>
      <c r="GV56" s="3">
        <v>0</v>
      </c>
      <c r="GW56" s="3">
        <v>0</v>
      </c>
      <c r="GX56" s="3">
        <v>5</v>
      </c>
      <c r="GY56" s="3">
        <v>23</v>
      </c>
      <c r="GZ56" s="3">
        <v>29</v>
      </c>
      <c r="HA56" s="3">
        <v>0</v>
      </c>
      <c r="HB56" s="3">
        <v>0</v>
      </c>
      <c r="HC56" s="3">
        <v>12</v>
      </c>
      <c r="HD56" s="1"/>
      <c r="HE56" s="1"/>
      <c r="HF56" s="1"/>
      <c r="HG56" s="1"/>
      <c r="HH56" s="3">
        <v>8</v>
      </c>
      <c r="HI56" s="1"/>
      <c r="HJ56" s="1"/>
      <c r="HK56" s="1"/>
      <c r="HL56" s="3">
        <v>8</v>
      </c>
      <c r="HM56" s="1"/>
      <c r="HN56" s="1"/>
      <c r="HO56" s="1"/>
      <c r="HP56" s="1"/>
      <c r="HQ56" s="3">
        <v>4</v>
      </c>
      <c r="HR56" s="3">
        <v>4</v>
      </c>
      <c r="HS56" s="1"/>
      <c r="HT56" s="1"/>
      <c r="HU56" s="3">
        <v>4</v>
      </c>
      <c r="HV56" s="1"/>
      <c r="HW56" s="1"/>
      <c r="HX56" s="1"/>
      <c r="HY56" s="1"/>
      <c r="HZ56" s="3">
        <v>4</v>
      </c>
      <c r="IA56" s="1"/>
      <c r="IB56" s="1"/>
      <c r="IC56" s="1"/>
      <c r="ID56" s="3">
        <v>162</v>
      </c>
      <c r="IE56" s="1"/>
      <c r="IF56" s="1"/>
      <c r="IG56" s="1"/>
      <c r="IH56" s="1"/>
      <c r="II56" s="1"/>
      <c r="IJ56" s="3">
        <v>59</v>
      </c>
      <c r="IK56" s="1"/>
      <c r="IL56" s="1"/>
      <c r="IM56" s="3">
        <v>104</v>
      </c>
      <c r="IN56" s="1"/>
      <c r="IO56" s="1"/>
      <c r="IP56" s="1"/>
      <c r="IQ56" s="1"/>
      <c r="IR56" s="3">
        <v>52</v>
      </c>
      <c r="IS56" s="3">
        <v>34</v>
      </c>
      <c r="IT56" s="1"/>
      <c r="IU56" s="1"/>
      <c r="IV56" s="3">
        <v>58</v>
      </c>
      <c r="IW56" s="1"/>
      <c r="IX56" s="1"/>
      <c r="IY56" s="1"/>
      <c r="IZ56" s="1"/>
      <c r="JA56" s="1"/>
      <c r="JB56" s="3">
        <v>25</v>
      </c>
      <c r="JC56" s="1"/>
      <c r="JD56" s="1"/>
      <c r="JE56" s="12">
        <v>7.4712643678160925E-2</v>
      </c>
      <c r="JF56" s="12">
        <v>1.149425287356322E-2</v>
      </c>
      <c r="JG56" s="12">
        <v>0</v>
      </c>
      <c r="JH56" s="12">
        <v>7.4712643678160925E-2</v>
      </c>
      <c r="JI56" s="12">
        <v>0.45402298850574713</v>
      </c>
      <c r="JJ56" s="12">
        <v>0.38505747126436779</v>
      </c>
      <c r="JK56" s="12">
        <v>0</v>
      </c>
      <c r="JL56" s="12">
        <v>6.8965517241379309E-2</v>
      </c>
      <c r="JM56" s="12">
        <v>0.64367816091954022</v>
      </c>
      <c r="JN56" s="12">
        <v>0.35632183908045978</v>
      </c>
    </row>
    <row r="57" spans="1:274" x14ac:dyDescent="0.25">
      <c r="A57" s="3">
        <v>40036402985</v>
      </c>
      <c r="B57" t="s">
        <v>261</v>
      </c>
      <c r="C57" t="s">
        <v>288</v>
      </c>
      <c r="D57" t="s">
        <v>318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1"/>
      <c r="K57" s="1"/>
      <c r="L57" s="1"/>
      <c r="M57" s="1"/>
      <c r="N57" s="1"/>
      <c r="V57" s="13">
        <v>0</v>
      </c>
      <c r="W57" s="13">
        <v>0</v>
      </c>
      <c r="X57" s="13">
        <v>0</v>
      </c>
      <c r="Z57" s="13">
        <v>0</v>
      </c>
      <c r="AA57" s="13">
        <v>0</v>
      </c>
      <c r="AB57" s="13">
        <v>0</v>
      </c>
      <c r="AE57" s="13">
        <v>0</v>
      </c>
      <c r="AF57" s="13">
        <v>0</v>
      </c>
      <c r="AG57" s="13">
        <v>0</v>
      </c>
      <c r="AI57" s="13">
        <v>0</v>
      </c>
      <c r="AJ57" s="13">
        <v>0</v>
      </c>
      <c r="AK57" s="13">
        <v>0</v>
      </c>
      <c r="AN57" s="13">
        <v>0</v>
      </c>
      <c r="AO57" s="13">
        <v>0</v>
      </c>
      <c r="AR57" s="13">
        <v>0</v>
      </c>
      <c r="AS57" s="13">
        <v>0</v>
      </c>
      <c r="AT57" s="13">
        <v>0</v>
      </c>
      <c r="AW57" s="13">
        <v>0</v>
      </c>
      <c r="AX57" s="13">
        <v>0</v>
      </c>
      <c r="AY57" s="13">
        <v>0</v>
      </c>
      <c r="AZ57" s="13">
        <v>0</v>
      </c>
      <c r="BA57" s="13">
        <v>0</v>
      </c>
      <c r="BB57" s="13">
        <v>0</v>
      </c>
      <c r="BC57" s="13">
        <v>0</v>
      </c>
      <c r="BD57" s="13">
        <v>0</v>
      </c>
      <c r="BE57" s="13">
        <v>0</v>
      </c>
      <c r="BF57" s="13">
        <v>0</v>
      </c>
      <c r="BG57" s="13">
        <v>0</v>
      </c>
      <c r="BH57" s="13">
        <v>0</v>
      </c>
      <c r="BI57" s="13">
        <v>0</v>
      </c>
      <c r="BJ57" s="13">
        <v>0</v>
      </c>
      <c r="BK57" s="13">
        <v>0</v>
      </c>
      <c r="BL57" s="13">
        <v>0</v>
      </c>
      <c r="BM57" s="13">
        <v>0</v>
      </c>
      <c r="BN57" s="13">
        <v>0</v>
      </c>
      <c r="BO57" s="13">
        <v>0</v>
      </c>
      <c r="BP57" s="13">
        <v>0</v>
      </c>
      <c r="BQ57" s="13">
        <v>0</v>
      </c>
      <c r="BR57" s="13">
        <v>0</v>
      </c>
      <c r="BS57" s="13">
        <v>0</v>
      </c>
      <c r="BT57" s="13">
        <v>0</v>
      </c>
      <c r="BU57" s="13">
        <v>0</v>
      </c>
      <c r="BV57" s="13">
        <v>0</v>
      </c>
      <c r="BW57" s="13">
        <v>0</v>
      </c>
      <c r="BX57" s="13">
        <v>0</v>
      </c>
      <c r="BY57" s="13">
        <v>0</v>
      </c>
      <c r="BZ57" s="13">
        <v>0</v>
      </c>
      <c r="CA57" s="13">
        <v>0</v>
      </c>
      <c r="CB57" s="13">
        <v>0</v>
      </c>
      <c r="CC57" s="13">
        <v>0</v>
      </c>
      <c r="CD57" s="13">
        <v>0</v>
      </c>
      <c r="CE57" s="13">
        <v>0</v>
      </c>
      <c r="CF57" s="13">
        <v>0</v>
      </c>
      <c r="CG57" s="13">
        <v>0</v>
      </c>
      <c r="CH57" s="13">
        <v>0</v>
      </c>
      <c r="CI57" s="13">
        <v>0</v>
      </c>
      <c r="CJ57" s="13">
        <v>0</v>
      </c>
      <c r="CK57" s="13">
        <v>0</v>
      </c>
      <c r="CL57" s="13">
        <v>0</v>
      </c>
      <c r="CM57" s="13">
        <v>0</v>
      </c>
      <c r="CN57" s="13">
        <v>0</v>
      </c>
      <c r="CO57" s="13">
        <v>0</v>
      </c>
      <c r="CP57" s="13">
        <v>0</v>
      </c>
      <c r="CQ57" s="13">
        <v>0</v>
      </c>
      <c r="CR57" s="13">
        <v>0</v>
      </c>
      <c r="CS57" s="13">
        <v>0</v>
      </c>
      <c r="CT57" s="13">
        <v>0</v>
      </c>
      <c r="CU57" s="13">
        <v>0</v>
      </c>
      <c r="CV57" s="13">
        <v>0</v>
      </c>
      <c r="CW57" s="13">
        <v>0</v>
      </c>
      <c r="CX57" s="13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0</v>
      </c>
      <c r="FI57" s="2">
        <v>0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0</v>
      </c>
      <c r="FZ57" s="2">
        <v>0</v>
      </c>
      <c r="GA57" s="2">
        <v>0</v>
      </c>
      <c r="GB57" s="3">
        <v>102</v>
      </c>
      <c r="GC57" s="3">
        <v>10</v>
      </c>
      <c r="GD57" s="3">
        <v>2</v>
      </c>
      <c r="GE57" s="3">
        <v>0</v>
      </c>
      <c r="GF57" s="3">
        <v>4</v>
      </c>
      <c r="GG57" s="3">
        <v>52</v>
      </c>
      <c r="GH57" s="3">
        <v>34</v>
      </c>
      <c r="GI57" s="3">
        <v>0</v>
      </c>
      <c r="GJ57" s="3">
        <v>0</v>
      </c>
      <c r="GK57" s="3">
        <v>55</v>
      </c>
      <c r="GL57" s="3">
        <v>5</v>
      </c>
      <c r="GM57" s="3">
        <v>2</v>
      </c>
      <c r="GN57" s="3">
        <v>0</v>
      </c>
      <c r="GO57" s="3">
        <v>2</v>
      </c>
      <c r="GP57" s="3">
        <v>17</v>
      </c>
      <c r="GQ57" s="3">
        <v>29</v>
      </c>
      <c r="GR57" s="3">
        <v>0</v>
      </c>
      <c r="GS57" s="3">
        <v>0</v>
      </c>
      <c r="GT57" s="3">
        <v>47</v>
      </c>
      <c r="GU57" s="3">
        <v>5</v>
      </c>
      <c r="GV57" s="3">
        <v>0</v>
      </c>
      <c r="GW57" s="3">
        <v>0</v>
      </c>
      <c r="GX57" s="3">
        <v>2</v>
      </c>
      <c r="GY57" s="3">
        <v>17</v>
      </c>
      <c r="GZ57" s="3">
        <v>23</v>
      </c>
      <c r="HA57" s="3">
        <v>0</v>
      </c>
      <c r="HB57" s="3">
        <v>0</v>
      </c>
      <c r="HC57" s="3">
        <v>12</v>
      </c>
      <c r="HD57" s="1"/>
      <c r="HE57" s="1"/>
      <c r="HF57" s="1"/>
      <c r="HG57" s="1"/>
      <c r="HH57" s="3">
        <v>8</v>
      </c>
      <c r="HI57" s="1"/>
      <c r="HJ57" s="1"/>
      <c r="HK57" s="1"/>
      <c r="HL57" s="3">
        <v>8</v>
      </c>
      <c r="HM57" s="1"/>
      <c r="HN57" s="1"/>
      <c r="HO57" s="1"/>
      <c r="HP57" s="1"/>
      <c r="HQ57" s="3">
        <v>4</v>
      </c>
      <c r="HR57" s="3">
        <v>4</v>
      </c>
      <c r="HS57" s="1"/>
      <c r="HT57" s="1"/>
      <c r="HU57" s="3">
        <v>4</v>
      </c>
      <c r="HV57" s="1"/>
      <c r="HW57" s="1"/>
      <c r="HX57" s="1"/>
      <c r="HY57" s="1"/>
      <c r="HZ57" s="3">
        <v>4</v>
      </c>
      <c r="IA57" s="1"/>
      <c r="IB57" s="1"/>
      <c r="IC57" s="1"/>
      <c r="ID57" s="3">
        <v>90</v>
      </c>
      <c r="IE57" s="1"/>
      <c r="IF57" s="1"/>
      <c r="IG57" s="1"/>
      <c r="IH57" s="1"/>
      <c r="II57" s="1"/>
      <c r="IJ57" s="3">
        <v>44</v>
      </c>
      <c r="IK57" s="1"/>
      <c r="IL57" s="1"/>
      <c r="IM57" s="3">
        <v>47</v>
      </c>
      <c r="IN57" s="1"/>
      <c r="IO57" s="1"/>
      <c r="IP57" s="1"/>
      <c r="IQ57" s="1"/>
      <c r="IR57" s="3">
        <v>13</v>
      </c>
      <c r="IS57" s="3">
        <v>25</v>
      </c>
      <c r="IT57" s="1"/>
      <c r="IU57" s="1"/>
      <c r="IV57" s="3">
        <v>43</v>
      </c>
      <c r="IW57" s="1"/>
      <c r="IX57" s="1"/>
      <c r="IY57" s="1"/>
      <c r="IZ57" s="1"/>
      <c r="JA57" s="1"/>
      <c r="JB57" s="3">
        <v>19</v>
      </c>
      <c r="JC57" s="1"/>
      <c r="JD57" s="1"/>
      <c r="JE57" s="12">
        <v>9.8039215686274508E-2</v>
      </c>
      <c r="JF57" s="12">
        <v>1.9607843137254902E-2</v>
      </c>
      <c r="JG57" s="12">
        <v>0</v>
      </c>
      <c r="JH57" s="12">
        <v>3.9215686274509803E-2</v>
      </c>
      <c r="JI57" s="12">
        <v>0.33333333333333331</v>
      </c>
      <c r="JJ57" s="12">
        <v>0.50980392156862742</v>
      </c>
      <c r="JK57" s="12">
        <v>0</v>
      </c>
      <c r="JL57" s="12">
        <v>0.11764705882352941</v>
      </c>
      <c r="JM57" s="12">
        <v>0.53921568627450978</v>
      </c>
      <c r="JN57" s="12">
        <v>0.46078431372549017</v>
      </c>
    </row>
    <row r="58" spans="1:274" x14ac:dyDescent="0.25">
      <c r="A58" s="3">
        <v>40035401733</v>
      </c>
      <c r="B58" t="s">
        <v>261</v>
      </c>
      <c r="C58" t="s">
        <v>319</v>
      </c>
      <c r="D58" t="s">
        <v>320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1"/>
      <c r="K58" s="1"/>
      <c r="L58" s="1"/>
      <c r="M58" s="1"/>
      <c r="N58" s="1"/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3">
        <v>0</v>
      </c>
      <c r="BF58" s="13">
        <v>0</v>
      </c>
      <c r="BG58" s="13">
        <v>0</v>
      </c>
      <c r="BH58" s="13">
        <v>0</v>
      </c>
      <c r="BI58" s="13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3">
        <v>0</v>
      </c>
      <c r="BP58" s="13">
        <v>0</v>
      </c>
      <c r="BQ58" s="13">
        <v>0</v>
      </c>
      <c r="BR58" s="13">
        <v>0</v>
      </c>
      <c r="BS58" s="13">
        <v>0</v>
      </c>
      <c r="BT58" s="13">
        <v>0</v>
      </c>
      <c r="BU58" s="13">
        <v>0</v>
      </c>
      <c r="BV58" s="13">
        <v>0</v>
      </c>
      <c r="BW58" s="13">
        <v>0</v>
      </c>
      <c r="BX58" s="13">
        <v>0</v>
      </c>
      <c r="BY58" s="13">
        <v>0</v>
      </c>
      <c r="BZ58" s="13">
        <v>0</v>
      </c>
      <c r="CA58" s="13">
        <v>0</v>
      </c>
      <c r="CB58" s="13">
        <v>0</v>
      </c>
      <c r="CC58" s="13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0</v>
      </c>
      <c r="CI58" s="13">
        <v>0</v>
      </c>
      <c r="CJ58" s="13">
        <v>0</v>
      </c>
      <c r="CK58" s="13">
        <v>0</v>
      </c>
      <c r="CL58" s="13">
        <v>0</v>
      </c>
      <c r="CM58" s="13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3">
        <v>0</v>
      </c>
      <c r="CT58" s="13">
        <v>0</v>
      </c>
      <c r="CU58" s="13">
        <v>0</v>
      </c>
      <c r="CV58" s="13">
        <v>0</v>
      </c>
      <c r="CW58" s="13">
        <v>0</v>
      </c>
      <c r="CX58" s="13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0</v>
      </c>
      <c r="FZ58" s="2">
        <v>0</v>
      </c>
      <c r="GA58" s="2">
        <v>0</v>
      </c>
      <c r="GB58" s="3">
        <v>625</v>
      </c>
      <c r="GC58" s="3">
        <v>22</v>
      </c>
      <c r="GD58" s="3">
        <v>7</v>
      </c>
      <c r="GE58" s="3">
        <v>10</v>
      </c>
      <c r="GF58" s="3">
        <v>37</v>
      </c>
      <c r="GG58" s="3">
        <v>139</v>
      </c>
      <c r="GH58" s="3">
        <v>400</v>
      </c>
      <c r="GI58" s="3">
        <v>10</v>
      </c>
      <c r="GJ58" s="3">
        <v>10</v>
      </c>
      <c r="GK58" s="3">
        <v>356</v>
      </c>
      <c r="GL58" s="3">
        <v>14</v>
      </c>
      <c r="GM58" s="3">
        <v>2</v>
      </c>
      <c r="GN58" s="3">
        <v>5</v>
      </c>
      <c r="GO58" s="3">
        <v>20</v>
      </c>
      <c r="GP58" s="3">
        <v>230</v>
      </c>
      <c r="GQ58" s="3">
        <v>83</v>
      </c>
      <c r="GR58" s="3">
        <v>2</v>
      </c>
      <c r="GS58" s="3">
        <v>5</v>
      </c>
      <c r="GT58" s="3">
        <v>269</v>
      </c>
      <c r="GU58" s="3">
        <v>8</v>
      </c>
      <c r="GV58" s="3">
        <v>5</v>
      </c>
      <c r="GW58" s="3">
        <v>5</v>
      </c>
      <c r="GX58" s="3">
        <v>17</v>
      </c>
      <c r="GY58" s="3">
        <v>170</v>
      </c>
      <c r="GZ58" s="3">
        <v>56</v>
      </c>
      <c r="HA58" s="3">
        <v>8</v>
      </c>
      <c r="HB58" s="3">
        <v>5</v>
      </c>
      <c r="HC58" s="1"/>
      <c r="HD58" s="1"/>
      <c r="HE58" s="1"/>
      <c r="HF58" s="1"/>
      <c r="HG58" s="1"/>
      <c r="HH58" s="1"/>
      <c r="HI58" s="1"/>
      <c r="HJ58" s="1"/>
      <c r="HK58" s="1"/>
      <c r="HL58" s="3">
        <v>7</v>
      </c>
      <c r="HM58" s="1"/>
      <c r="HN58" s="1"/>
      <c r="HO58" s="1"/>
      <c r="HP58" s="1"/>
      <c r="HQ58" s="1"/>
      <c r="HR58" s="3">
        <v>7</v>
      </c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3">
        <v>349</v>
      </c>
      <c r="IN58" s="1"/>
      <c r="IO58" s="1"/>
      <c r="IP58" s="1"/>
      <c r="IQ58" s="1"/>
      <c r="IR58" s="3">
        <v>223</v>
      </c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2">
        <v>3.5200000000000002E-2</v>
      </c>
      <c r="JF58" s="12">
        <v>1.12E-2</v>
      </c>
      <c r="JG58" s="12">
        <v>1.6E-2</v>
      </c>
      <c r="JH58" s="12">
        <v>5.9200000000000003E-2</v>
      </c>
      <c r="JI58" s="12">
        <v>0.64</v>
      </c>
      <c r="JJ58" s="12">
        <v>0.22239999999999999</v>
      </c>
      <c r="JK58" s="12">
        <v>1.6E-2</v>
      </c>
      <c r="JM58" s="12">
        <v>0.5696</v>
      </c>
      <c r="JN58" s="12">
        <v>0.4304</v>
      </c>
    </row>
    <row r="59" spans="1:274" x14ac:dyDescent="0.25">
      <c r="A59" s="3">
        <v>40030302181</v>
      </c>
      <c r="B59" t="s">
        <v>261</v>
      </c>
      <c r="C59" t="s">
        <v>323</v>
      </c>
      <c r="D59" t="s">
        <v>324</v>
      </c>
      <c r="E59" s="2">
        <v>0</v>
      </c>
      <c r="F59" s="2">
        <v>0</v>
      </c>
      <c r="G59" s="1"/>
      <c r="H59" s="2">
        <v>0</v>
      </c>
      <c r="I59" s="2">
        <v>0</v>
      </c>
      <c r="J59" s="1"/>
      <c r="K59" s="1"/>
      <c r="L59" s="1"/>
      <c r="M59" s="1"/>
      <c r="N59" s="1"/>
      <c r="V59" s="13">
        <v>0</v>
      </c>
      <c r="X59" s="13">
        <v>0</v>
      </c>
      <c r="Z59" s="13">
        <v>0</v>
      </c>
      <c r="AA59" s="13">
        <v>0</v>
      </c>
      <c r="AB59" s="13">
        <v>0</v>
      </c>
      <c r="AE59" s="13">
        <v>0</v>
      </c>
      <c r="AG59" s="13">
        <v>0</v>
      </c>
      <c r="AI59" s="13">
        <v>0</v>
      </c>
      <c r="AJ59" s="13">
        <v>0</v>
      </c>
      <c r="AK59" s="13">
        <v>0</v>
      </c>
      <c r="AN59" s="13">
        <v>0</v>
      </c>
      <c r="AR59" s="13">
        <v>0</v>
      </c>
      <c r="AS59" s="13">
        <v>0</v>
      </c>
      <c r="AT59" s="13">
        <v>0</v>
      </c>
      <c r="AW59" s="13">
        <v>0</v>
      </c>
      <c r="AX59" s="13">
        <v>0</v>
      </c>
      <c r="AY59" s="13">
        <v>0</v>
      </c>
      <c r="AZ59" s="13">
        <v>0</v>
      </c>
      <c r="BA59" s="13">
        <v>0</v>
      </c>
      <c r="BB59" s="13">
        <v>0</v>
      </c>
      <c r="BC59" s="13">
        <v>0</v>
      </c>
      <c r="BD59" s="13">
        <v>0</v>
      </c>
      <c r="BE59" s="13">
        <v>0</v>
      </c>
      <c r="BF59" s="13">
        <v>0</v>
      </c>
      <c r="BG59" s="13">
        <v>0</v>
      </c>
      <c r="BH59" s="13">
        <v>0</v>
      </c>
      <c r="BI59" s="13">
        <v>0</v>
      </c>
      <c r="BJ59" s="13">
        <v>0</v>
      </c>
      <c r="BK59" s="13">
        <v>0</v>
      </c>
      <c r="BL59" s="13">
        <v>0</v>
      </c>
      <c r="BM59" s="13">
        <v>0</v>
      </c>
      <c r="BN59" s="13">
        <v>0</v>
      </c>
      <c r="BO59" s="13">
        <v>0</v>
      </c>
      <c r="BP59" s="13">
        <v>0</v>
      </c>
      <c r="BQ59" s="13">
        <v>0</v>
      </c>
      <c r="BR59" s="13">
        <v>0</v>
      </c>
      <c r="BS59" s="13">
        <v>0</v>
      </c>
      <c r="BT59" s="13">
        <v>0</v>
      </c>
      <c r="BU59" s="13">
        <v>0</v>
      </c>
      <c r="BV59" s="13">
        <v>0</v>
      </c>
      <c r="BW59" s="13">
        <v>0</v>
      </c>
      <c r="BX59" s="13">
        <v>0</v>
      </c>
      <c r="BY59" s="13">
        <v>0</v>
      </c>
      <c r="BZ59" s="13">
        <v>0</v>
      </c>
      <c r="CA59" s="13">
        <v>0</v>
      </c>
      <c r="CB59" s="13">
        <v>0</v>
      </c>
      <c r="CC59" s="13">
        <v>0</v>
      </c>
      <c r="CD59" s="13">
        <v>0</v>
      </c>
      <c r="CE59" s="13">
        <v>0</v>
      </c>
      <c r="CF59" s="13">
        <v>0</v>
      </c>
      <c r="CG59" s="13">
        <v>0</v>
      </c>
      <c r="CH59" s="13">
        <v>0</v>
      </c>
      <c r="CI59" s="13">
        <v>0</v>
      </c>
      <c r="CJ59" s="13">
        <v>0</v>
      </c>
      <c r="CK59" s="13">
        <v>0</v>
      </c>
      <c r="CL59" s="13">
        <v>0</v>
      </c>
      <c r="CM59" s="13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3">
        <v>0</v>
      </c>
      <c r="CT59" s="13">
        <v>0</v>
      </c>
      <c r="CU59" s="13">
        <v>0</v>
      </c>
      <c r="CV59" s="13">
        <v>0</v>
      </c>
      <c r="CW59" s="13">
        <v>0</v>
      </c>
      <c r="CX59" s="13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2">
        <v>0</v>
      </c>
      <c r="GB59" s="3">
        <v>107</v>
      </c>
      <c r="GC59" s="3">
        <v>0</v>
      </c>
      <c r="GD59" s="3">
        <v>2</v>
      </c>
      <c r="GE59" s="3">
        <v>0</v>
      </c>
      <c r="GF59" s="3">
        <v>13</v>
      </c>
      <c r="GG59" s="3">
        <v>16</v>
      </c>
      <c r="GH59" s="3">
        <v>76</v>
      </c>
      <c r="GI59" s="3">
        <v>0</v>
      </c>
      <c r="GJ59" s="3">
        <v>0</v>
      </c>
      <c r="GK59" s="3">
        <v>65</v>
      </c>
      <c r="GL59" s="3">
        <v>0</v>
      </c>
      <c r="GM59" s="3">
        <v>2</v>
      </c>
      <c r="GN59" s="3">
        <v>0</v>
      </c>
      <c r="GO59" s="3">
        <v>8</v>
      </c>
      <c r="GP59" s="3">
        <v>44</v>
      </c>
      <c r="GQ59" s="3">
        <v>11</v>
      </c>
      <c r="GR59" s="3">
        <v>0</v>
      </c>
      <c r="GS59" s="3">
        <v>0</v>
      </c>
      <c r="GT59" s="3">
        <v>42</v>
      </c>
      <c r="GU59" s="3">
        <v>0</v>
      </c>
      <c r="GV59" s="3">
        <v>0</v>
      </c>
      <c r="GW59" s="3">
        <v>0</v>
      </c>
      <c r="GX59" s="3">
        <v>5</v>
      </c>
      <c r="GY59" s="3">
        <v>32</v>
      </c>
      <c r="GZ59" s="3">
        <v>5</v>
      </c>
      <c r="HA59" s="3">
        <v>0</v>
      </c>
      <c r="HB59" s="3">
        <v>0</v>
      </c>
      <c r="HC59" s="1"/>
      <c r="HD59" s="1"/>
      <c r="HE59" s="1"/>
      <c r="HF59" s="1"/>
      <c r="HG59" s="1"/>
      <c r="HH59" s="1"/>
      <c r="HI59" s="1"/>
      <c r="HJ59" s="1"/>
      <c r="HK59" s="1"/>
      <c r="HL59" s="3">
        <v>10</v>
      </c>
      <c r="HM59" s="1"/>
      <c r="HN59" s="1"/>
      <c r="HO59" s="1"/>
      <c r="HP59" s="1"/>
      <c r="HQ59" s="1"/>
      <c r="HR59" s="3">
        <v>10</v>
      </c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3">
        <v>55</v>
      </c>
      <c r="IN59" s="1"/>
      <c r="IO59" s="1"/>
      <c r="IP59" s="1"/>
      <c r="IQ59" s="1"/>
      <c r="IR59" s="3">
        <v>34</v>
      </c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2">
        <v>0</v>
      </c>
      <c r="JF59" s="12">
        <v>1.8691588785046731E-2</v>
      </c>
      <c r="JG59" s="12">
        <v>0</v>
      </c>
      <c r="JH59" s="12">
        <v>0.12149532710280374</v>
      </c>
      <c r="JI59" s="12">
        <v>0.71028037383177567</v>
      </c>
      <c r="JJ59" s="12">
        <v>0.14953271028037382</v>
      </c>
      <c r="JK59" s="12">
        <v>0</v>
      </c>
      <c r="JM59" s="12">
        <v>0.60747663551401865</v>
      </c>
      <c r="JN59" s="12">
        <v>0.3925233644859813</v>
      </c>
    </row>
    <row r="60" spans="1:274" x14ac:dyDescent="0.25">
      <c r="A60" s="3">
        <v>40081102855</v>
      </c>
      <c r="B60" t="s">
        <v>261</v>
      </c>
      <c r="C60" t="s">
        <v>276</v>
      </c>
      <c r="D60" t="s">
        <v>327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1"/>
      <c r="K60" s="1"/>
      <c r="L60" s="1"/>
      <c r="M60" s="1"/>
      <c r="N60" s="1"/>
      <c r="V60" s="13">
        <v>0</v>
      </c>
      <c r="W60" s="13">
        <v>0</v>
      </c>
      <c r="Z60" s="13">
        <v>0</v>
      </c>
      <c r="AA60" s="13">
        <v>0</v>
      </c>
      <c r="AB60" s="13">
        <v>0</v>
      </c>
      <c r="AD60" s="13">
        <v>0</v>
      </c>
      <c r="AE60" s="13">
        <v>0</v>
      </c>
      <c r="AF60" s="13">
        <v>0</v>
      </c>
      <c r="AI60" s="13">
        <v>0</v>
      </c>
      <c r="AJ60" s="13">
        <v>0</v>
      </c>
      <c r="AK60" s="13">
        <v>0</v>
      </c>
      <c r="AM60" s="13">
        <v>0</v>
      </c>
      <c r="AN60" s="13">
        <v>0</v>
      </c>
      <c r="AO60" s="13">
        <v>0</v>
      </c>
      <c r="AR60" s="13">
        <v>0</v>
      </c>
      <c r="AS60" s="13">
        <v>0</v>
      </c>
      <c r="AT60" s="13">
        <v>0</v>
      </c>
      <c r="AV60" s="13">
        <v>0</v>
      </c>
      <c r="AW60" s="13">
        <v>0</v>
      </c>
      <c r="AX60" s="13">
        <v>0</v>
      </c>
      <c r="AY60" s="13">
        <v>0</v>
      </c>
      <c r="AZ60" s="13">
        <v>0</v>
      </c>
      <c r="BA60" s="13">
        <v>0</v>
      </c>
      <c r="BB60" s="13">
        <v>0</v>
      </c>
      <c r="BC60" s="13">
        <v>0</v>
      </c>
      <c r="BD60" s="13">
        <v>0</v>
      </c>
      <c r="BE60" s="13">
        <v>0</v>
      </c>
      <c r="BF60" s="13">
        <v>0</v>
      </c>
      <c r="BG60" s="13">
        <v>0</v>
      </c>
      <c r="BH60" s="13">
        <v>0</v>
      </c>
      <c r="BI60" s="13">
        <v>0</v>
      </c>
      <c r="BJ60" s="13">
        <v>0</v>
      </c>
      <c r="BK60" s="13">
        <v>0</v>
      </c>
      <c r="BL60" s="13">
        <v>0</v>
      </c>
      <c r="BM60" s="13">
        <v>0</v>
      </c>
      <c r="BN60" s="13">
        <v>0</v>
      </c>
      <c r="BO60" s="13">
        <v>0</v>
      </c>
      <c r="BP60" s="13">
        <v>0</v>
      </c>
      <c r="BQ60" s="13">
        <v>0</v>
      </c>
      <c r="BR60" s="13">
        <v>0</v>
      </c>
      <c r="BS60" s="13">
        <v>0</v>
      </c>
      <c r="BT60" s="13">
        <v>0</v>
      </c>
      <c r="BU60" s="13">
        <v>0</v>
      </c>
      <c r="BV60" s="13">
        <v>0</v>
      </c>
      <c r="BW60" s="13">
        <v>0</v>
      </c>
      <c r="BX60" s="13">
        <v>0</v>
      </c>
      <c r="BY60" s="13">
        <v>0</v>
      </c>
      <c r="BZ60" s="13">
        <v>0</v>
      </c>
      <c r="CA60" s="13">
        <v>0</v>
      </c>
      <c r="CB60" s="13">
        <v>0</v>
      </c>
      <c r="CC60" s="13">
        <v>0</v>
      </c>
      <c r="CD60" s="13">
        <v>0</v>
      </c>
      <c r="CE60" s="13">
        <v>0</v>
      </c>
      <c r="CF60" s="13">
        <v>0</v>
      </c>
      <c r="CG60" s="13">
        <v>0</v>
      </c>
      <c r="CH60" s="13">
        <v>0</v>
      </c>
      <c r="CI60" s="13">
        <v>0</v>
      </c>
      <c r="CJ60" s="13">
        <v>0</v>
      </c>
      <c r="CK60" s="13">
        <v>0</v>
      </c>
      <c r="CL60" s="13">
        <v>0</v>
      </c>
      <c r="CM60" s="13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3">
        <v>0</v>
      </c>
      <c r="CT60" s="13">
        <v>0</v>
      </c>
      <c r="CU60" s="13">
        <v>0</v>
      </c>
      <c r="CV60" s="13">
        <v>0</v>
      </c>
      <c r="CW60" s="13">
        <v>0</v>
      </c>
      <c r="CX60" s="13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0</v>
      </c>
      <c r="FZ60" s="2">
        <v>0</v>
      </c>
      <c r="GA60" s="2">
        <v>0</v>
      </c>
      <c r="GB60" s="3">
        <v>88</v>
      </c>
      <c r="GC60" s="3">
        <v>7</v>
      </c>
      <c r="GD60" s="3">
        <v>0</v>
      </c>
      <c r="GE60" s="3">
        <v>0</v>
      </c>
      <c r="GF60" s="3">
        <v>4</v>
      </c>
      <c r="GG60" s="3">
        <v>4</v>
      </c>
      <c r="GH60" s="3">
        <v>73</v>
      </c>
      <c r="GI60" s="3">
        <v>0</v>
      </c>
      <c r="GJ60" s="3">
        <v>7</v>
      </c>
      <c r="GK60" s="3">
        <v>50</v>
      </c>
      <c r="GL60" s="3">
        <v>5</v>
      </c>
      <c r="GM60" s="3">
        <v>0</v>
      </c>
      <c r="GN60" s="3">
        <v>0</v>
      </c>
      <c r="GO60" s="3">
        <v>2</v>
      </c>
      <c r="GP60" s="3">
        <v>41</v>
      </c>
      <c r="GQ60" s="3">
        <v>2</v>
      </c>
      <c r="GR60" s="3">
        <v>0</v>
      </c>
      <c r="GS60" s="3">
        <v>5</v>
      </c>
      <c r="GT60" s="3">
        <v>38</v>
      </c>
      <c r="GU60" s="3">
        <v>2</v>
      </c>
      <c r="GV60" s="3">
        <v>0</v>
      </c>
      <c r="GW60" s="3">
        <v>0</v>
      </c>
      <c r="GX60" s="3">
        <v>2</v>
      </c>
      <c r="GY60" s="3">
        <v>32</v>
      </c>
      <c r="GZ60" s="3">
        <v>2</v>
      </c>
      <c r="HA60" s="3">
        <v>0</v>
      </c>
      <c r="HB60" s="3">
        <v>2</v>
      </c>
      <c r="HC60" s="1"/>
      <c r="HD60" s="1"/>
      <c r="HE60" s="1"/>
      <c r="HF60" s="1"/>
      <c r="HG60" s="1"/>
      <c r="HH60" s="1"/>
      <c r="HI60" s="1"/>
      <c r="HJ60" s="1"/>
      <c r="HK60" s="1"/>
      <c r="HL60" s="3">
        <v>13</v>
      </c>
      <c r="HM60" s="1"/>
      <c r="HN60" s="1"/>
      <c r="HO60" s="1"/>
      <c r="HP60" s="1"/>
      <c r="HQ60" s="1"/>
      <c r="HR60" s="3">
        <v>13</v>
      </c>
      <c r="HS60" s="1"/>
      <c r="HT60" s="3">
        <v>4</v>
      </c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3">
        <v>37</v>
      </c>
      <c r="IN60" s="1"/>
      <c r="IO60" s="1"/>
      <c r="IP60" s="1"/>
      <c r="IQ60" s="1"/>
      <c r="IR60" s="3">
        <v>28</v>
      </c>
      <c r="IS60" s="1"/>
      <c r="IT60" s="1"/>
      <c r="IU60" s="3">
        <v>1</v>
      </c>
      <c r="IV60" s="1"/>
      <c r="IW60" s="1"/>
      <c r="IX60" s="1"/>
      <c r="IY60" s="1"/>
      <c r="IZ60" s="1"/>
      <c r="JA60" s="1"/>
      <c r="JB60" s="1"/>
      <c r="JC60" s="1"/>
      <c r="JD60" s="1"/>
      <c r="JE60" s="12">
        <v>7.9545454545454544E-2</v>
      </c>
      <c r="JF60" s="12">
        <v>0</v>
      </c>
      <c r="JG60" s="12">
        <v>0</v>
      </c>
      <c r="JH60" s="12">
        <v>4.5454545454545463E-2</v>
      </c>
      <c r="JI60" s="12">
        <v>0.82954545454545459</v>
      </c>
      <c r="JJ60" s="12">
        <v>4.5454545454545463E-2</v>
      </c>
      <c r="JK60" s="12">
        <v>7.9545454545454544E-2</v>
      </c>
      <c r="JM60" s="12">
        <v>0.56818181818181823</v>
      </c>
      <c r="JN60" s="12">
        <v>0.43181818181818182</v>
      </c>
    </row>
    <row r="61" spans="1:274" x14ac:dyDescent="0.25">
      <c r="A61" s="3">
        <v>40012401589</v>
      </c>
      <c r="B61" t="s">
        <v>261</v>
      </c>
      <c r="C61" t="s">
        <v>330</v>
      </c>
      <c r="D61" t="s">
        <v>331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1"/>
      <c r="K61" s="1"/>
      <c r="L61" s="1"/>
      <c r="M61" s="1"/>
      <c r="N61" s="1"/>
      <c r="V61" s="13">
        <v>0</v>
      </c>
      <c r="W61" s="13">
        <v>0</v>
      </c>
      <c r="Z61" s="13">
        <v>0</v>
      </c>
      <c r="AA61" s="13">
        <v>0</v>
      </c>
      <c r="AB61" s="13">
        <v>0</v>
      </c>
      <c r="AE61" s="13">
        <v>0</v>
      </c>
      <c r="AF61" s="13">
        <v>0</v>
      </c>
      <c r="AI61" s="13">
        <v>0</v>
      </c>
      <c r="AJ61" s="13">
        <v>0</v>
      </c>
      <c r="AK61" s="13">
        <v>0</v>
      </c>
      <c r="AN61" s="13">
        <v>0</v>
      </c>
      <c r="AO61" s="13">
        <v>0</v>
      </c>
      <c r="AR61" s="13">
        <v>0</v>
      </c>
      <c r="AS61" s="13">
        <v>0</v>
      </c>
      <c r="AT61" s="13">
        <v>0</v>
      </c>
      <c r="AW61" s="13">
        <v>0</v>
      </c>
      <c r="AX61" s="13">
        <v>0</v>
      </c>
      <c r="AY61" s="13">
        <v>0</v>
      </c>
      <c r="AZ61" s="13">
        <v>0</v>
      </c>
      <c r="BA61" s="13">
        <v>0</v>
      </c>
      <c r="BB61" s="13">
        <v>0</v>
      </c>
      <c r="BC61" s="13">
        <v>0</v>
      </c>
      <c r="BD61" s="13">
        <v>0</v>
      </c>
      <c r="BE61" s="13">
        <v>0</v>
      </c>
      <c r="BF61" s="13">
        <v>0</v>
      </c>
      <c r="BG61" s="13">
        <v>0</v>
      </c>
      <c r="BH61" s="13">
        <v>0</v>
      </c>
      <c r="BI61" s="13">
        <v>0</v>
      </c>
      <c r="BJ61" s="13">
        <v>0</v>
      </c>
      <c r="BK61" s="13">
        <v>0</v>
      </c>
      <c r="BL61" s="13">
        <v>0</v>
      </c>
      <c r="BM61" s="13">
        <v>0</v>
      </c>
      <c r="BN61" s="13">
        <v>0</v>
      </c>
      <c r="BO61" s="13">
        <v>0</v>
      </c>
      <c r="BP61" s="13">
        <v>0</v>
      </c>
      <c r="BQ61" s="13">
        <v>0</v>
      </c>
      <c r="BR61" s="13">
        <v>0</v>
      </c>
      <c r="BS61" s="13">
        <v>0</v>
      </c>
      <c r="BT61" s="13">
        <v>0</v>
      </c>
      <c r="BU61" s="13">
        <v>0</v>
      </c>
      <c r="BV61" s="13">
        <v>0</v>
      </c>
      <c r="BW61" s="13">
        <v>0</v>
      </c>
      <c r="BX61" s="13">
        <v>0</v>
      </c>
      <c r="BY61" s="13">
        <v>0</v>
      </c>
      <c r="BZ61" s="13">
        <v>0</v>
      </c>
      <c r="CA61" s="13">
        <v>0</v>
      </c>
      <c r="CB61" s="13">
        <v>0</v>
      </c>
      <c r="CC61" s="13">
        <v>0</v>
      </c>
      <c r="CD61" s="13">
        <v>0</v>
      </c>
      <c r="CE61" s="13">
        <v>0</v>
      </c>
      <c r="CF61" s="13">
        <v>0</v>
      </c>
      <c r="CG61" s="13">
        <v>0</v>
      </c>
      <c r="CH61" s="13">
        <v>0</v>
      </c>
      <c r="CI61" s="13">
        <v>0</v>
      </c>
      <c r="CJ61" s="13">
        <v>0</v>
      </c>
      <c r="CK61" s="13">
        <v>0</v>
      </c>
      <c r="CL61" s="13">
        <v>0</v>
      </c>
      <c r="CM61" s="13">
        <v>0</v>
      </c>
      <c r="CN61" s="13">
        <v>0</v>
      </c>
      <c r="CO61" s="13">
        <v>0</v>
      </c>
      <c r="CP61" s="13">
        <v>0</v>
      </c>
      <c r="CQ61" s="13">
        <v>0</v>
      </c>
      <c r="CR61" s="13">
        <v>0</v>
      </c>
      <c r="CS61" s="13">
        <v>0</v>
      </c>
      <c r="CT61" s="13">
        <v>0</v>
      </c>
      <c r="CU61" s="13">
        <v>0</v>
      </c>
      <c r="CV61" s="13">
        <v>0</v>
      </c>
      <c r="CW61" s="13">
        <v>0</v>
      </c>
      <c r="CX61" s="13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0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0</v>
      </c>
      <c r="FZ61" s="2">
        <v>0</v>
      </c>
      <c r="GA61" s="2">
        <v>0</v>
      </c>
      <c r="GB61" s="3">
        <v>106</v>
      </c>
      <c r="GC61" s="3">
        <v>4</v>
      </c>
      <c r="GD61" s="3">
        <v>0</v>
      </c>
      <c r="GE61" s="3">
        <v>0</v>
      </c>
      <c r="GF61" s="3">
        <v>7</v>
      </c>
      <c r="GG61" s="3">
        <v>7</v>
      </c>
      <c r="GH61" s="3">
        <v>88</v>
      </c>
      <c r="GI61" s="3">
        <v>0</v>
      </c>
      <c r="GJ61" s="3">
        <v>0</v>
      </c>
      <c r="GK61" s="3">
        <v>41</v>
      </c>
      <c r="GL61" s="3">
        <v>2</v>
      </c>
      <c r="GM61" s="3">
        <v>0</v>
      </c>
      <c r="GN61" s="3">
        <v>0</v>
      </c>
      <c r="GO61" s="3">
        <v>2</v>
      </c>
      <c r="GP61" s="3">
        <v>35</v>
      </c>
      <c r="GQ61" s="3">
        <v>2</v>
      </c>
      <c r="GR61" s="3">
        <v>0</v>
      </c>
      <c r="GS61" s="3">
        <v>0</v>
      </c>
      <c r="GT61" s="3">
        <v>65</v>
      </c>
      <c r="GU61" s="3">
        <v>2</v>
      </c>
      <c r="GV61" s="3">
        <v>0</v>
      </c>
      <c r="GW61" s="3">
        <v>0</v>
      </c>
      <c r="GX61" s="3">
        <v>5</v>
      </c>
      <c r="GY61" s="3">
        <v>53</v>
      </c>
      <c r="GZ61" s="3">
        <v>5</v>
      </c>
      <c r="HA61" s="3">
        <v>0</v>
      </c>
      <c r="HB61" s="3">
        <v>0</v>
      </c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3">
        <v>4</v>
      </c>
      <c r="HV61" s="1"/>
      <c r="HW61" s="1"/>
      <c r="HX61" s="1"/>
      <c r="HY61" s="1"/>
      <c r="HZ61" s="1"/>
      <c r="IA61" s="3">
        <v>4</v>
      </c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3">
        <v>61</v>
      </c>
      <c r="IW61" s="1"/>
      <c r="IX61" s="1"/>
      <c r="IY61" s="1"/>
      <c r="IZ61" s="1"/>
      <c r="JA61" s="3">
        <v>49</v>
      </c>
      <c r="JB61" s="1"/>
      <c r="JC61" s="1"/>
      <c r="JD61" s="1"/>
      <c r="JE61" s="12">
        <v>3.7735849056603772E-2</v>
      </c>
      <c r="JF61" s="12">
        <v>0</v>
      </c>
      <c r="JG61" s="12">
        <v>0</v>
      </c>
      <c r="JH61" s="12">
        <v>6.6037735849056603E-2</v>
      </c>
      <c r="JI61" s="12">
        <v>0.83018867924528306</v>
      </c>
      <c r="JJ61" s="12">
        <v>6.6037735849056603E-2</v>
      </c>
      <c r="JK61" s="12">
        <v>0</v>
      </c>
      <c r="JM61" s="12">
        <v>0.3867924528301887</v>
      </c>
      <c r="JN61" s="12">
        <v>0.6132075471698113</v>
      </c>
    </row>
    <row r="62" spans="1:274" x14ac:dyDescent="0.25">
      <c r="A62" s="3">
        <v>40024302030</v>
      </c>
      <c r="B62" t="s">
        <v>261</v>
      </c>
      <c r="C62" t="s">
        <v>332</v>
      </c>
      <c r="D62" t="s">
        <v>333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1"/>
      <c r="K62" s="1"/>
      <c r="L62" s="1"/>
      <c r="M62" s="1"/>
      <c r="N62" s="1"/>
      <c r="V62" s="13">
        <v>0</v>
      </c>
      <c r="W62" s="13">
        <v>0</v>
      </c>
      <c r="X62" s="13">
        <v>0</v>
      </c>
      <c r="Z62" s="13">
        <v>0</v>
      </c>
      <c r="AA62" s="13">
        <v>0</v>
      </c>
      <c r="AB62" s="13">
        <v>0</v>
      </c>
      <c r="AE62" s="13">
        <v>0</v>
      </c>
      <c r="AF62" s="13">
        <v>0</v>
      </c>
      <c r="AI62" s="13">
        <v>0</v>
      </c>
      <c r="AJ62" s="13">
        <v>0</v>
      </c>
      <c r="AK62" s="13">
        <v>0</v>
      </c>
      <c r="AN62" s="13">
        <v>0</v>
      </c>
      <c r="AO62" s="13">
        <v>0</v>
      </c>
      <c r="AP62" s="13">
        <v>0</v>
      </c>
      <c r="AR62" s="13">
        <v>0</v>
      </c>
      <c r="AS62" s="13">
        <v>0</v>
      </c>
      <c r="AT62" s="13">
        <v>0</v>
      </c>
      <c r="AW62" s="13">
        <v>0</v>
      </c>
      <c r="AX62" s="13">
        <v>0</v>
      </c>
      <c r="AY62" s="13">
        <v>0</v>
      </c>
      <c r="AZ62" s="13">
        <v>0</v>
      </c>
      <c r="BA62" s="13">
        <v>0</v>
      </c>
      <c r="BB62" s="13">
        <v>0</v>
      </c>
      <c r="BC62" s="13">
        <v>0</v>
      </c>
      <c r="BD62" s="13">
        <v>0</v>
      </c>
      <c r="BE62" s="13">
        <v>0</v>
      </c>
      <c r="BF62" s="13">
        <v>0</v>
      </c>
      <c r="BG62" s="13">
        <v>0</v>
      </c>
      <c r="BH62" s="13">
        <v>0</v>
      </c>
      <c r="BI62" s="13">
        <v>0</v>
      </c>
      <c r="BJ62" s="13">
        <v>0</v>
      </c>
      <c r="BK62" s="13">
        <v>0</v>
      </c>
      <c r="BL62" s="13">
        <v>0</v>
      </c>
      <c r="BM62" s="13">
        <v>0</v>
      </c>
      <c r="BN62" s="13">
        <v>0</v>
      </c>
      <c r="BO62" s="13">
        <v>0</v>
      </c>
      <c r="BP62" s="13">
        <v>0</v>
      </c>
      <c r="BQ62" s="13">
        <v>0</v>
      </c>
      <c r="BR62" s="13">
        <v>0</v>
      </c>
      <c r="BS62" s="13">
        <v>0</v>
      </c>
      <c r="BT62" s="13">
        <v>0</v>
      </c>
      <c r="BU62" s="13">
        <v>0</v>
      </c>
      <c r="BV62" s="13">
        <v>0</v>
      </c>
      <c r="BW62" s="13">
        <v>0</v>
      </c>
      <c r="BX62" s="13">
        <v>0</v>
      </c>
      <c r="BY62" s="13">
        <v>0</v>
      </c>
      <c r="BZ62" s="13">
        <v>0</v>
      </c>
      <c r="CA62" s="13">
        <v>0</v>
      </c>
      <c r="CB62" s="13">
        <v>0</v>
      </c>
      <c r="CC62" s="13">
        <v>0</v>
      </c>
      <c r="CD62" s="13">
        <v>0</v>
      </c>
      <c r="CE62" s="13">
        <v>0</v>
      </c>
      <c r="CF62" s="13">
        <v>0</v>
      </c>
      <c r="CG62" s="13">
        <v>0</v>
      </c>
      <c r="CH62" s="13">
        <v>0</v>
      </c>
      <c r="CI62" s="13">
        <v>0</v>
      </c>
      <c r="CJ62" s="13">
        <v>0</v>
      </c>
      <c r="CK62" s="13">
        <v>0</v>
      </c>
      <c r="CL62" s="13">
        <v>0</v>
      </c>
      <c r="CM62" s="13">
        <v>0</v>
      </c>
      <c r="CN62" s="13">
        <v>0</v>
      </c>
      <c r="CO62" s="13">
        <v>0</v>
      </c>
      <c r="CP62" s="13">
        <v>0</v>
      </c>
      <c r="CQ62" s="13">
        <v>0</v>
      </c>
      <c r="CR62" s="13">
        <v>0</v>
      </c>
      <c r="CS62" s="13">
        <v>0</v>
      </c>
      <c r="CT62" s="13">
        <v>0</v>
      </c>
      <c r="CU62" s="13">
        <v>0</v>
      </c>
      <c r="CV62" s="13">
        <v>0</v>
      </c>
      <c r="CW62" s="13">
        <v>0</v>
      </c>
      <c r="CX62" s="13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0</v>
      </c>
      <c r="FZ62" s="2">
        <v>0</v>
      </c>
      <c r="GA62" s="2">
        <v>0</v>
      </c>
      <c r="GB62" s="3">
        <v>132</v>
      </c>
      <c r="GC62" s="3">
        <v>7</v>
      </c>
      <c r="GD62" s="3">
        <v>2</v>
      </c>
      <c r="GE62" s="3">
        <v>0</v>
      </c>
      <c r="GF62" s="3">
        <v>31</v>
      </c>
      <c r="GG62" s="3">
        <v>22</v>
      </c>
      <c r="GH62" s="3">
        <v>70</v>
      </c>
      <c r="GI62" s="3">
        <v>0</v>
      </c>
      <c r="GJ62" s="3">
        <v>0</v>
      </c>
      <c r="GK62" s="3">
        <v>56</v>
      </c>
      <c r="GL62" s="3">
        <v>5</v>
      </c>
      <c r="GM62" s="3">
        <v>0</v>
      </c>
      <c r="GN62" s="3">
        <v>0</v>
      </c>
      <c r="GO62" s="3">
        <v>8</v>
      </c>
      <c r="GP62" s="3">
        <v>35</v>
      </c>
      <c r="GQ62" s="3">
        <v>8</v>
      </c>
      <c r="GR62" s="3">
        <v>0</v>
      </c>
      <c r="GS62" s="3">
        <v>0</v>
      </c>
      <c r="GT62" s="3">
        <v>76</v>
      </c>
      <c r="GU62" s="3">
        <v>2</v>
      </c>
      <c r="GV62" s="3">
        <v>2</v>
      </c>
      <c r="GW62" s="3">
        <v>0</v>
      </c>
      <c r="GX62" s="3">
        <v>23</v>
      </c>
      <c r="GY62" s="3">
        <v>35</v>
      </c>
      <c r="GZ62" s="3">
        <v>14</v>
      </c>
      <c r="HA62" s="3">
        <v>0</v>
      </c>
      <c r="HB62" s="3">
        <v>0</v>
      </c>
      <c r="HC62" s="3">
        <v>8</v>
      </c>
      <c r="HD62" s="1"/>
      <c r="HE62" s="1"/>
      <c r="HF62" s="1"/>
      <c r="HG62" s="1"/>
      <c r="HH62" s="1"/>
      <c r="HI62" s="1"/>
      <c r="HJ62" s="1"/>
      <c r="HK62" s="1"/>
      <c r="HL62" s="3">
        <v>4</v>
      </c>
      <c r="HM62" s="3">
        <v>4</v>
      </c>
      <c r="HN62" s="1"/>
      <c r="HO62" s="1"/>
      <c r="HP62" s="1"/>
      <c r="HQ62" s="1"/>
      <c r="HR62" s="1"/>
      <c r="HS62" s="1"/>
      <c r="HT62" s="1"/>
      <c r="HU62" s="3">
        <v>4</v>
      </c>
      <c r="HV62" s="1"/>
      <c r="HW62" s="1"/>
      <c r="HX62" s="1"/>
      <c r="HY62" s="1"/>
      <c r="HZ62" s="1"/>
      <c r="IA62" s="3">
        <v>4</v>
      </c>
      <c r="IB62" s="1"/>
      <c r="IC62" s="1"/>
      <c r="ID62" s="3">
        <v>124</v>
      </c>
      <c r="IE62" s="1"/>
      <c r="IF62" s="1"/>
      <c r="IG62" s="1"/>
      <c r="IH62" s="1"/>
      <c r="II62" s="1"/>
      <c r="IJ62" s="1"/>
      <c r="IK62" s="1"/>
      <c r="IL62" s="1"/>
      <c r="IM62" s="3">
        <v>52</v>
      </c>
      <c r="IN62" s="3">
        <v>1</v>
      </c>
      <c r="IO62" s="1"/>
      <c r="IP62" s="1"/>
      <c r="IQ62" s="1"/>
      <c r="IR62" s="1"/>
      <c r="IS62" s="1"/>
      <c r="IT62" s="1"/>
      <c r="IU62" s="1"/>
      <c r="IV62" s="3">
        <v>72</v>
      </c>
      <c r="IW62" s="1"/>
      <c r="IX62" s="1"/>
      <c r="IY62" s="1"/>
      <c r="IZ62" s="1"/>
      <c r="JA62" s="3">
        <v>31</v>
      </c>
      <c r="JB62" s="1"/>
      <c r="JC62" s="1"/>
      <c r="JD62" s="1"/>
      <c r="JE62" s="12">
        <v>5.3030303030303032E-2</v>
      </c>
      <c r="JF62" s="12">
        <v>1.515151515151515E-2</v>
      </c>
      <c r="JG62" s="12">
        <v>0</v>
      </c>
      <c r="JH62" s="12">
        <v>0.23484848484848486</v>
      </c>
      <c r="JI62" s="12">
        <v>0.53030303030303028</v>
      </c>
      <c r="JJ62" s="12">
        <v>0.16666666666666666</v>
      </c>
      <c r="JK62" s="12">
        <v>0</v>
      </c>
      <c r="JL62" s="12">
        <v>6.0606060606060608E-2</v>
      </c>
      <c r="JM62" s="12">
        <v>0.42424242424242425</v>
      </c>
      <c r="JN62" s="12">
        <v>0.5757575757575758</v>
      </c>
    </row>
    <row r="63" spans="1:274" x14ac:dyDescent="0.25">
      <c r="A63" s="3">
        <v>40081603219</v>
      </c>
      <c r="B63" t="s">
        <v>261</v>
      </c>
      <c r="C63" t="s">
        <v>343</v>
      </c>
      <c r="D63" t="s">
        <v>344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1"/>
      <c r="K63" s="1"/>
      <c r="L63" s="1"/>
      <c r="M63" s="1"/>
      <c r="N63" s="1"/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  <c r="AP63" s="13">
        <v>0</v>
      </c>
      <c r="AQ63" s="13">
        <v>0</v>
      </c>
      <c r="AR63" s="13">
        <v>0</v>
      </c>
      <c r="AS63" s="13">
        <v>0</v>
      </c>
      <c r="AT63" s="13">
        <v>0</v>
      </c>
      <c r="AW63" s="13">
        <v>0</v>
      </c>
      <c r="AX63" s="13">
        <v>0</v>
      </c>
      <c r="AY63" s="13">
        <v>0</v>
      </c>
      <c r="AZ63" s="13">
        <v>0</v>
      </c>
      <c r="BA63" s="13">
        <v>0</v>
      </c>
      <c r="BB63" s="13">
        <v>0</v>
      </c>
      <c r="BC63" s="13">
        <v>0</v>
      </c>
      <c r="BD63" s="13">
        <v>0</v>
      </c>
      <c r="BE63" s="13">
        <v>0</v>
      </c>
      <c r="BF63" s="13">
        <v>0</v>
      </c>
      <c r="BG63" s="13">
        <v>0</v>
      </c>
      <c r="BH63" s="13">
        <v>0</v>
      </c>
      <c r="BI63" s="13">
        <v>0</v>
      </c>
      <c r="BJ63" s="13">
        <v>0</v>
      </c>
      <c r="BK63" s="13">
        <v>0</v>
      </c>
      <c r="BL63" s="13">
        <v>0</v>
      </c>
      <c r="BM63" s="13">
        <v>0</v>
      </c>
      <c r="BN63" s="13">
        <v>0</v>
      </c>
      <c r="BO63" s="13">
        <v>0</v>
      </c>
      <c r="BP63" s="13">
        <v>0</v>
      </c>
      <c r="BQ63" s="13">
        <v>0</v>
      </c>
      <c r="BR63" s="13">
        <v>0</v>
      </c>
      <c r="BS63" s="13">
        <v>0</v>
      </c>
      <c r="BT63" s="13">
        <v>0</v>
      </c>
      <c r="BU63" s="13">
        <v>0</v>
      </c>
      <c r="BV63" s="13">
        <v>0</v>
      </c>
      <c r="BW63" s="13">
        <v>0</v>
      </c>
      <c r="BX63" s="13">
        <v>0</v>
      </c>
      <c r="BY63" s="13">
        <v>0</v>
      </c>
      <c r="BZ63" s="13">
        <v>0</v>
      </c>
      <c r="CA63" s="13">
        <v>0</v>
      </c>
      <c r="CB63" s="13">
        <v>0</v>
      </c>
      <c r="CC63" s="13">
        <v>0</v>
      </c>
      <c r="CD63" s="13">
        <v>0</v>
      </c>
      <c r="CE63" s="13">
        <v>0</v>
      </c>
      <c r="CF63" s="13">
        <v>0</v>
      </c>
      <c r="CG63" s="13">
        <v>0</v>
      </c>
      <c r="CH63" s="13">
        <v>0</v>
      </c>
      <c r="CI63" s="13">
        <v>0</v>
      </c>
      <c r="CJ63" s="13">
        <v>0</v>
      </c>
      <c r="CK63" s="13">
        <v>0</v>
      </c>
      <c r="CL63" s="13">
        <v>0</v>
      </c>
      <c r="CM63" s="13">
        <v>0</v>
      </c>
      <c r="CN63" s="13">
        <v>0</v>
      </c>
      <c r="CO63" s="13">
        <v>0</v>
      </c>
      <c r="CP63" s="13">
        <v>0</v>
      </c>
      <c r="CQ63" s="13">
        <v>0</v>
      </c>
      <c r="CR63" s="13">
        <v>0</v>
      </c>
      <c r="CS63" s="13">
        <v>0</v>
      </c>
      <c r="CT63" s="13">
        <v>0</v>
      </c>
      <c r="CU63" s="13">
        <v>0</v>
      </c>
      <c r="CV63" s="13">
        <v>0</v>
      </c>
      <c r="CW63" s="13">
        <v>0</v>
      </c>
      <c r="CX63" s="13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0</v>
      </c>
      <c r="GA63" s="2">
        <v>0</v>
      </c>
      <c r="GB63" s="3">
        <v>258</v>
      </c>
      <c r="GC63" s="3">
        <v>19</v>
      </c>
      <c r="GD63" s="3">
        <v>2</v>
      </c>
      <c r="GE63" s="3">
        <v>4</v>
      </c>
      <c r="GF63" s="3">
        <v>7</v>
      </c>
      <c r="GG63" s="3">
        <v>79</v>
      </c>
      <c r="GH63" s="3">
        <v>145</v>
      </c>
      <c r="GI63" s="3">
        <v>2</v>
      </c>
      <c r="GJ63" s="3">
        <v>2</v>
      </c>
      <c r="GK63" s="3">
        <v>126</v>
      </c>
      <c r="GL63" s="3">
        <v>8</v>
      </c>
      <c r="GM63" s="3">
        <v>0</v>
      </c>
      <c r="GN63" s="3">
        <v>2</v>
      </c>
      <c r="GO63" s="3">
        <v>2</v>
      </c>
      <c r="GP63" s="3">
        <v>83</v>
      </c>
      <c r="GQ63" s="3">
        <v>29</v>
      </c>
      <c r="GR63" s="3">
        <v>2</v>
      </c>
      <c r="GS63" s="3">
        <v>2</v>
      </c>
      <c r="GT63" s="3">
        <v>132</v>
      </c>
      <c r="GU63" s="3">
        <v>11</v>
      </c>
      <c r="GV63" s="3">
        <v>2</v>
      </c>
      <c r="GW63" s="3">
        <v>2</v>
      </c>
      <c r="GX63" s="3">
        <v>5</v>
      </c>
      <c r="GY63" s="3">
        <v>62</v>
      </c>
      <c r="GZ63" s="3">
        <v>50</v>
      </c>
      <c r="HA63" s="3">
        <v>0</v>
      </c>
      <c r="HB63" s="3">
        <v>0</v>
      </c>
      <c r="HC63" s="3">
        <v>15</v>
      </c>
      <c r="HD63" s="1"/>
      <c r="HE63" s="1"/>
      <c r="HF63" s="1"/>
      <c r="HG63" s="1"/>
      <c r="HH63" s="1"/>
      <c r="HI63" s="3">
        <v>11</v>
      </c>
      <c r="HJ63" s="1"/>
      <c r="HK63" s="1"/>
      <c r="HL63" s="3">
        <v>7</v>
      </c>
      <c r="HM63" s="1"/>
      <c r="HN63" s="1"/>
      <c r="HO63" s="1"/>
      <c r="HP63" s="1"/>
      <c r="HQ63" s="1"/>
      <c r="HR63" s="3">
        <v>7</v>
      </c>
      <c r="HS63" s="1"/>
      <c r="HT63" s="1"/>
      <c r="HU63" s="3">
        <v>8</v>
      </c>
      <c r="HV63" s="1"/>
      <c r="HW63" s="1"/>
      <c r="HX63" s="1"/>
      <c r="HY63" s="1"/>
      <c r="HZ63" s="3">
        <v>4</v>
      </c>
      <c r="IA63" s="3">
        <v>4</v>
      </c>
      <c r="IB63" s="1"/>
      <c r="IC63" s="1"/>
      <c r="ID63" s="3">
        <v>243</v>
      </c>
      <c r="IE63" s="1"/>
      <c r="IF63" s="1"/>
      <c r="IG63" s="1"/>
      <c r="IH63" s="1"/>
      <c r="II63" s="3">
        <v>134</v>
      </c>
      <c r="IJ63" s="1"/>
      <c r="IK63" s="1"/>
      <c r="IL63" s="1"/>
      <c r="IM63" s="3">
        <v>119</v>
      </c>
      <c r="IN63" s="1"/>
      <c r="IO63" s="1"/>
      <c r="IP63" s="1"/>
      <c r="IQ63" s="1"/>
      <c r="IR63" s="3">
        <v>76</v>
      </c>
      <c r="IS63" s="1"/>
      <c r="IT63" s="1"/>
      <c r="IU63" s="1"/>
      <c r="IV63" s="3">
        <v>124</v>
      </c>
      <c r="IW63" s="1"/>
      <c r="IX63" s="1"/>
      <c r="IY63" s="1"/>
      <c r="IZ63" s="1"/>
      <c r="JA63" s="3">
        <v>58</v>
      </c>
      <c r="JB63" s="3">
        <v>46</v>
      </c>
      <c r="JC63" s="1"/>
      <c r="JD63" s="1"/>
      <c r="JE63" s="12">
        <v>7.3643410852713184E-2</v>
      </c>
      <c r="JF63" s="12">
        <v>7.7519379844961196E-3</v>
      </c>
      <c r="JG63" s="12">
        <v>1.550387596899225E-2</v>
      </c>
      <c r="JH63" s="12">
        <v>2.713178294573643E-2</v>
      </c>
      <c r="JI63" s="12">
        <v>0.56201550387596899</v>
      </c>
      <c r="JJ63" s="12">
        <v>0.30620155038759689</v>
      </c>
      <c r="JK63" s="12">
        <v>7.7519379844961196E-3</v>
      </c>
      <c r="JL63" s="12">
        <v>5.8139534883720929E-2</v>
      </c>
      <c r="JM63" s="12">
        <v>0.48837209302325579</v>
      </c>
      <c r="JN63" s="12">
        <v>0.51162790697674421</v>
      </c>
    </row>
    <row r="64" spans="1:274" x14ac:dyDescent="0.25">
      <c r="A64" s="3">
        <v>40014401717</v>
      </c>
      <c r="B64" t="s">
        <v>261</v>
      </c>
      <c r="C64" t="s">
        <v>349</v>
      </c>
      <c r="D64" t="s">
        <v>350</v>
      </c>
      <c r="E64" s="2">
        <v>0</v>
      </c>
      <c r="F64" s="2">
        <v>0</v>
      </c>
      <c r="G64" s="2">
        <v>0</v>
      </c>
      <c r="H64" s="2">
        <v>0</v>
      </c>
      <c r="I64" s="1"/>
      <c r="J64" s="1"/>
      <c r="K64" s="1"/>
      <c r="L64" s="1"/>
      <c r="M64" s="1"/>
      <c r="N64" s="1"/>
      <c r="V64" s="13">
        <v>0</v>
      </c>
      <c r="W64" s="13">
        <v>0</v>
      </c>
      <c r="X64" s="13">
        <v>0</v>
      </c>
      <c r="Z64" s="13">
        <v>0</v>
      </c>
      <c r="AA64" s="13">
        <v>0</v>
      </c>
      <c r="AB64" s="13">
        <v>0</v>
      </c>
      <c r="AD64" s="13">
        <v>0</v>
      </c>
      <c r="AN64" s="13">
        <v>0</v>
      </c>
      <c r="AO64" s="13">
        <v>0</v>
      </c>
      <c r="AP64" s="13">
        <v>0</v>
      </c>
      <c r="AR64" s="13">
        <v>0</v>
      </c>
      <c r="AS64" s="13">
        <v>0</v>
      </c>
      <c r="AT64" s="13">
        <v>0</v>
      </c>
      <c r="AV64" s="13">
        <v>0</v>
      </c>
      <c r="AW64" s="13">
        <v>0</v>
      </c>
      <c r="AX64" s="13">
        <v>0</v>
      </c>
      <c r="AY64" s="13">
        <v>0</v>
      </c>
      <c r="AZ64" s="13">
        <v>0</v>
      </c>
      <c r="BA64" s="13">
        <v>0</v>
      </c>
      <c r="BB64" s="13">
        <v>0</v>
      </c>
      <c r="BC64" s="13">
        <v>0</v>
      </c>
      <c r="BD64" s="13">
        <v>0</v>
      </c>
      <c r="BE64" s="13">
        <v>0</v>
      </c>
      <c r="BF64" s="13">
        <v>0</v>
      </c>
      <c r="BG64" s="13">
        <v>0</v>
      </c>
      <c r="BH64" s="13">
        <v>0</v>
      </c>
      <c r="BI64" s="13">
        <v>0</v>
      </c>
      <c r="BJ64" s="13">
        <v>0</v>
      </c>
      <c r="BK64" s="13">
        <v>0</v>
      </c>
      <c r="BL64" s="13">
        <v>0</v>
      </c>
      <c r="BM64" s="13">
        <v>0</v>
      </c>
      <c r="BN64" s="13">
        <v>0</v>
      </c>
      <c r="BO64" s="13">
        <v>0</v>
      </c>
      <c r="BP64" s="13">
        <v>0</v>
      </c>
      <c r="BQ64" s="13">
        <v>0</v>
      </c>
      <c r="BR64" s="13">
        <v>0</v>
      </c>
      <c r="BS64" s="13">
        <v>0</v>
      </c>
      <c r="BT64" s="13">
        <v>0</v>
      </c>
      <c r="BU64" s="13">
        <v>0</v>
      </c>
      <c r="BV64" s="13">
        <v>0</v>
      </c>
      <c r="BW64" s="13">
        <v>0</v>
      </c>
      <c r="BX64" s="13">
        <v>0</v>
      </c>
      <c r="BY64" s="13">
        <v>0</v>
      </c>
      <c r="BZ64" s="13">
        <v>0</v>
      </c>
      <c r="CA64" s="13">
        <v>0</v>
      </c>
      <c r="CB64" s="13">
        <v>0</v>
      </c>
      <c r="CC64" s="13">
        <v>0</v>
      </c>
      <c r="CD64" s="13">
        <v>0</v>
      </c>
      <c r="CE64" s="13">
        <v>0</v>
      </c>
      <c r="CF64" s="13">
        <v>0</v>
      </c>
      <c r="CG64" s="13">
        <v>0</v>
      </c>
      <c r="CH64" s="13">
        <v>0</v>
      </c>
      <c r="CI64" s="13">
        <v>0</v>
      </c>
      <c r="CJ64" s="13">
        <v>0</v>
      </c>
      <c r="CK64" s="13">
        <v>0</v>
      </c>
      <c r="CL64" s="13">
        <v>0</v>
      </c>
      <c r="CM64" s="13">
        <v>0</v>
      </c>
      <c r="CN64" s="13">
        <v>0</v>
      </c>
      <c r="CO64" s="13">
        <v>0</v>
      </c>
      <c r="CP64" s="13">
        <v>0</v>
      </c>
      <c r="CQ64" s="13">
        <v>0</v>
      </c>
      <c r="CR64" s="13">
        <v>0</v>
      </c>
      <c r="CS64" s="13">
        <v>0</v>
      </c>
      <c r="CT64" s="13">
        <v>0</v>
      </c>
      <c r="CU64" s="13">
        <v>0</v>
      </c>
      <c r="CV64" s="13">
        <v>0</v>
      </c>
      <c r="CW64" s="13">
        <v>0</v>
      </c>
      <c r="CX64" s="13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0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0</v>
      </c>
      <c r="FZ64" s="2">
        <v>0</v>
      </c>
      <c r="GA64" s="2">
        <v>0</v>
      </c>
      <c r="GB64" s="3">
        <v>124</v>
      </c>
      <c r="GC64" s="3">
        <v>5</v>
      </c>
      <c r="GD64" s="3">
        <v>2</v>
      </c>
      <c r="GE64" s="3">
        <v>0</v>
      </c>
      <c r="GF64" s="3">
        <v>14</v>
      </c>
      <c r="GG64" s="3">
        <v>17</v>
      </c>
      <c r="GH64" s="3">
        <v>86</v>
      </c>
      <c r="GI64" s="3">
        <v>0</v>
      </c>
      <c r="GJ64" s="3">
        <v>2</v>
      </c>
      <c r="GK64" s="3">
        <v>0</v>
      </c>
      <c r="GL64" s="3">
        <v>0</v>
      </c>
      <c r="GM64" s="3">
        <v>0</v>
      </c>
      <c r="GN64" s="3">
        <v>0</v>
      </c>
      <c r="GO64" s="3">
        <v>0</v>
      </c>
      <c r="GP64" s="3">
        <v>0</v>
      </c>
      <c r="GQ64" s="3">
        <v>0</v>
      </c>
      <c r="GR64" s="3">
        <v>0</v>
      </c>
      <c r="GS64" s="3">
        <v>0</v>
      </c>
      <c r="GT64" s="3">
        <v>124</v>
      </c>
      <c r="GU64" s="3">
        <v>5</v>
      </c>
      <c r="GV64" s="3">
        <v>2</v>
      </c>
      <c r="GW64" s="3">
        <v>0</v>
      </c>
      <c r="GX64" s="3">
        <v>14</v>
      </c>
      <c r="GY64" s="3">
        <v>86</v>
      </c>
      <c r="GZ64" s="3">
        <v>17</v>
      </c>
      <c r="HA64" s="3">
        <v>0</v>
      </c>
      <c r="HB64" s="3">
        <v>2</v>
      </c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3">
        <v>11</v>
      </c>
      <c r="HV64" s="1"/>
      <c r="HW64" s="1"/>
      <c r="HX64" s="1"/>
      <c r="HY64" s="3">
        <v>4</v>
      </c>
      <c r="HZ64" s="1"/>
      <c r="IA64" s="3">
        <v>7</v>
      </c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3">
        <v>113</v>
      </c>
      <c r="IW64" s="1"/>
      <c r="IX64" s="1"/>
      <c r="IY64" s="1"/>
      <c r="IZ64" s="3">
        <v>10</v>
      </c>
      <c r="JA64" s="3">
        <v>79</v>
      </c>
      <c r="JB64" s="1"/>
      <c r="JC64" s="1"/>
      <c r="JD64" s="1"/>
      <c r="JE64" s="12">
        <v>4.0322580645161289E-2</v>
      </c>
      <c r="JF64" s="12">
        <v>1.6129032258064519E-2</v>
      </c>
      <c r="JG64" s="12">
        <v>0</v>
      </c>
      <c r="JH64" s="12">
        <v>0.11290322580645161</v>
      </c>
      <c r="JI64" s="12">
        <v>0.69354838709677424</v>
      </c>
      <c r="JJ64" s="12">
        <v>0.13709677419354838</v>
      </c>
      <c r="JK64" s="12">
        <v>1.6129032258064519E-2</v>
      </c>
      <c r="JM64" s="12">
        <v>0</v>
      </c>
      <c r="JN64" s="12">
        <v>1</v>
      </c>
    </row>
    <row r="65" spans="1:274" x14ac:dyDescent="0.25">
      <c r="A65" s="3">
        <v>40038302353</v>
      </c>
      <c r="B65" t="s">
        <v>261</v>
      </c>
      <c r="C65" t="s">
        <v>351</v>
      </c>
      <c r="D65" t="s">
        <v>352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1"/>
      <c r="K65" s="1"/>
      <c r="L65" s="1"/>
      <c r="M65" s="1"/>
      <c r="N65" s="1"/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E65" s="13">
        <v>0</v>
      </c>
      <c r="AF65" s="13">
        <v>0</v>
      </c>
      <c r="AH65" s="13">
        <v>0</v>
      </c>
      <c r="AI65" s="13">
        <v>0</v>
      </c>
      <c r="AJ65" s="13">
        <v>0</v>
      </c>
      <c r="AK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0</v>
      </c>
      <c r="AT65" s="13">
        <v>0</v>
      </c>
      <c r="AU65" s="13">
        <v>0</v>
      </c>
      <c r="AW65" s="13">
        <v>0</v>
      </c>
      <c r="AX65" s="13">
        <v>0</v>
      </c>
      <c r="AY65" s="13">
        <v>0</v>
      </c>
      <c r="AZ65" s="13">
        <v>0</v>
      </c>
      <c r="BA65" s="13">
        <v>0</v>
      </c>
      <c r="BB65" s="13">
        <v>0</v>
      </c>
      <c r="BC65" s="13">
        <v>0</v>
      </c>
      <c r="BD65" s="13">
        <v>0</v>
      </c>
      <c r="BE65" s="13">
        <v>0</v>
      </c>
      <c r="BF65" s="13">
        <v>0</v>
      </c>
      <c r="BG65" s="13">
        <v>0</v>
      </c>
      <c r="BH65" s="13">
        <v>0</v>
      </c>
      <c r="BI65" s="13">
        <v>0</v>
      </c>
      <c r="BJ65" s="13">
        <v>0</v>
      </c>
      <c r="BK65" s="13">
        <v>0</v>
      </c>
      <c r="BL65" s="13">
        <v>0</v>
      </c>
      <c r="BM65" s="13">
        <v>0</v>
      </c>
      <c r="BN65" s="13">
        <v>0</v>
      </c>
      <c r="BO65" s="13">
        <v>0</v>
      </c>
      <c r="BP65" s="13">
        <v>0</v>
      </c>
      <c r="BQ65" s="13">
        <v>0</v>
      </c>
      <c r="BR65" s="13">
        <v>0</v>
      </c>
      <c r="BS65" s="13">
        <v>0</v>
      </c>
      <c r="BT65" s="13">
        <v>0</v>
      </c>
      <c r="BU65" s="13">
        <v>0</v>
      </c>
      <c r="BV65" s="13">
        <v>0</v>
      </c>
      <c r="BW65" s="13">
        <v>0</v>
      </c>
      <c r="BX65" s="13">
        <v>0</v>
      </c>
      <c r="BY65" s="13">
        <v>0</v>
      </c>
      <c r="BZ65" s="13">
        <v>0</v>
      </c>
      <c r="CA65" s="13">
        <v>0</v>
      </c>
      <c r="CB65" s="13">
        <v>0</v>
      </c>
      <c r="CC65" s="13">
        <v>0</v>
      </c>
      <c r="CD65" s="13">
        <v>0</v>
      </c>
      <c r="CE65" s="13">
        <v>0</v>
      </c>
      <c r="CF65" s="13">
        <v>0</v>
      </c>
      <c r="CG65" s="13">
        <v>0</v>
      </c>
      <c r="CH65" s="13">
        <v>0</v>
      </c>
      <c r="CI65" s="13">
        <v>0</v>
      </c>
      <c r="CJ65" s="13">
        <v>0</v>
      </c>
      <c r="CK65" s="13">
        <v>0</v>
      </c>
      <c r="CL65" s="13">
        <v>0</v>
      </c>
      <c r="CM65" s="13">
        <v>0</v>
      </c>
      <c r="CN65" s="13">
        <v>0</v>
      </c>
      <c r="CO65" s="13">
        <v>0</v>
      </c>
      <c r="CP65" s="13">
        <v>0</v>
      </c>
      <c r="CQ65" s="13">
        <v>0</v>
      </c>
      <c r="CR65" s="13">
        <v>0</v>
      </c>
      <c r="CS65" s="13">
        <v>0</v>
      </c>
      <c r="CT65" s="13">
        <v>0</v>
      </c>
      <c r="CU65" s="13">
        <v>0</v>
      </c>
      <c r="CV65" s="13">
        <v>0</v>
      </c>
      <c r="CW65" s="13">
        <v>0</v>
      </c>
      <c r="CX65" s="13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0</v>
      </c>
      <c r="FZ65" s="2">
        <v>0</v>
      </c>
      <c r="GA65" s="2">
        <v>0</v>
      </c>
      <c r="GB65" s="3">
        <v>222</v>
      </c>
      <c r="GC65" s="3">
        <v>10</v>
      </c>
      <c r="GD65" s="3">
        <v>2</v>
      </c>
      <c r="GE65" s="3">
        <v>4</v>
      </c>
      <c r="GF65" s="3">
        <v>31</v>
      </c>
      <c r="GG65" s="3">
        <v>31</v>
      </c>
      <c r="GH65" s="3">
        <v>142</v>
      </c>
      <c r="GI65" s="3">
        <v>2</v>
      </c>
      <c r="GJ65" s="3">
        <v>0</v>
      </c>
      <c r="GK65" s="3">
        <v>109</v>
      </c>
      <c r="GL65" s="3">
        <v>5</v>
      </c>
      <c r="GM65" s="3">
        <v>0</v>
      </c>
      <c r="GN65" s="3">
        <v>2</v>
      </c>
      <c r="GO65" s="3">
        <v>17</v>
      </c>
      <c r="GP65" s="3">
        <v>68</v>
      </c>
      <c r="GQ65" s="3">
        <v>17</v>
      </c>
      <c r="GR65" s="3">
        <v>0</v>
      </c>
      <c r="GS65" s="3">
        <v>0</v>
      </c>
      <c r="GT65" s="3">
        <v>113</v>
      </c>
      <c r="GU65" s="3">
        <v>5</v>
      </c>
      <c r="GV65" s="3">
        <v>2</v>
      </c>
      <c r="GW65" s="3">
        <v>2</v>
      </c>
      <c r="GX65" s="3">
        <v>14</v>
      </c>
      <c r="GY65" s="3">
        <v>74</v>
      </c>
      <c r="GZ65" s="3">
        <v>14</v>
      </c>
      <c r="HA65" s="3">
        <v>2</v>
      </c>
      <c r="HB65" s="3">
        <v>0</v>
      </c>
      <c r="HC65" s="3">
        <v>19</v>
      </c>
      <c r="HD65" s="1"/>
      <c r="HE65" s="1"/>
      <c r="HF65" s="1"/>
      <c r="HG65" s="1"/>
      <c r="HH65" s="1"/>
      <c r="HI65" s="3">
        <v>11</v>
      </c>
      <c r="HJ65" s="1"/>
      <c r="HK65" s="1"/>
      <c r="HL65" s="3">
        <v>8</v>
      </c>
      <c r="HM65" s="1"/>
      <c r="HN65" s="1"/>
      <c r="HO65" s="1"/>
      <c r="HP65" s="3">
        <v>4</v>
      </c>
      <c r="HQ65" s="1"/>
      <c r="HR65" s="3">
        <v>4</v>
      </c>
      <c r="HS65" s="1"/>
      <c r="HT65" s="1"/>
      <c r="HU65" s="3">
        <v>11</v>
      </c>
      <c r="HV65" s="1"/>
      <c r="HW65" s="1"/>
      <c r="HX65" s="1"/>
      <c r="HY65" s="1"/>
      <c r="HZ65" s="3">
        <v>4</v>
      </c>
      <c r="IA65" s="3">
        <v>7</v>
      </c>
      <c r="IB65" s="1"/>
      <c r="IC65" s="1"/>
      <c r="ID65" s="3">
        <v>203</v>
      </c>
      <c r="IE65" s="1"/>
      <c r="IF65" s="1"/>
      <c r="IG65" s="1"/>
      <c r="IH65" s="1"/>
      <c r="II65" s="3">
        <v>131</v>
      </c>
      <c r="IJ65" s="1"/>
      <c r="IK65" s="1"/>
      <c r="IL65" s="1"/>
      <c r="IM65" s="3">
        <v>101</v>
      </c>
      <c r="IN65" s="1"/>
      <c r="IO65" s="1"/>
      <c r="IP65" s="1"/>
      <c r="IQ65" s="3">
        <v>13</v>
      </c>
      <c r="IR65" s="3">
        <v>64</v>
      </c>
      <c r="IS65" s="1"/>
      <c r="IT65" s="1"/>
      <c r="IU65" s="1"/>
      <c r="IV65" s="3">
        <v>102</v>
      </c>
      <c r="IW65" s="1"/>
      <c r="IX65" s="1"/>
      <c r="IY65" s="1"/>
      <c r="IZ65" s="1"/>
      <c r="JA65" s="3">
        <v>67</v>
      </c>
      <c r="JB65" s="3">
        <v>10</v>
      </c>
      <c r="JC65" s="1"/>
      <c r="JD65" s="1"/>
      <c r="JE65" s="12">
        <v>4.5045045045045043E-2</v>
      </c>
      <c r="JF65" s="12">
        <v>9.0090090090090107E-3</v>
      </c>
      <c r="JG65" s="12">
        <v>1.8018018018018021E-2</v>
      </c>
      <c r="JH65" s="12">
        <v>0.13963963963963963</v>
      </c>
      <c r="JI65" s="12">
        <v>0.63963963963963966</v>
      </c>
      <c r="JJ65" s="12">
        <v>0.13963963963963963</v>
      </c>
      <c r="JK65" s="12">
        <v>0</v>
      </c>
      <c r="JL65" s="12">
        <v>8.5585585585585586E-2</v>
      </c>
      <c r="JM65" s="12">
        <v>0.49099099099099097</v>
      </c>
      <c r="JN65" s="12">
        <v>0.50900900900900903</v>
      </c>
    </row>
    <row r="66" spans="1:274" x14ac:dyDescent="0.25">
      <c r="A66" s="3">
        <v>40040502053</v>
      </c>
      <c r="B66" t="s">
        <v>261</v>
      </c>
      <c r="C66" t="s">
        <v>357</v>
      </c>
      <c r="D66" t="s">
        <v>358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1"/>
      <c r="K66" s="1"/>
      <c r="L66" s="1"/>
      <c r="M66" s="1"/>
      <c r="N66" s="1"/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M66" s="13">
        <v>0</v>
      </c>
      <c r="AN66" s="13">
        <v>0</v>
      </c>
      <c r="AO66" s="13">
        <v>0</v>
      </c>
      <c r="AQ66" s="13">
        <v>0</v>
      </c>
      <c r="AR66" s="13">
        <v>0</v>
      </c>
      <c r="AS66" s="13">
        <v>0</v>
      </c>
      <c r="AT66" s="13">
        <v>0</v>
      </c>
      <c r="AV66" s="13">
        <v>0</v>
      </c>
      <c r="AW66" s="13">
        <v>0</v>
      </c>
      <c r="AX66" s="13">
        <v>0</v>
      </c>
      <c r="AY66" s="13">
        <v>0</v>
      </c>
      <c r="AZ66" s="13">
        <v>0</v>
      </c>
      <c r="BA66" s="13">
        <v>0</v>
      </c>
      <c r="BB66" s="13">
        <v>0</v>
      </c>
      <c r="BC66" s="13">
        <v>0</v>
      </c>
      <c r="BD66" s="13">
        <v>0</v>
      </c>
      <c r="BE66" s="13">
        <v>0</v>
      </c>
      <c r="BF66" s="13">
        <v>0</v>
      </c>
      <c r="BG66" s="13">
        <v>0</v>
      </c>
      <c r="BH66" s="13">
        <v>0</v>
      </c>
      <c r="BI66" s="13">
        <v>0</v>
      </c>
      <c r="BJ66" s="13">
        <v>0</v>
      </c>
      <c r="BK66" s="13">
        <v>0</v>
      </c>
      <c r="BL66" s="13">
        <v>0</v>
      </c>
      <c r="BM66" s="13">
        <v>0</v>
      </c>
      <c r="BN66" s="13">
        <v>0</v>
      </c>
      <c r="BO66" s="13">
        <v>0</v>
      </c>
      <c r="BP66" s="13">
        <v>0</v>
      </c>
      <c r="BQ66" s="13">
        <v>0</v>
      </c>
      <c r="BR66" s="13">
        <v>0</v>
      </c>
      <c r="BS66" s="13">
        <v>0</v>
      </c>
      <c r="BT66" s="13">
        <v>0</v>
      </c>
      <c r="BU66" s="13">
        <v>0</v>
      </c>
      <c r="BV66" s="13">
        <v>0</v>
      </c>
      <c r="BW66" s="13">
        <v>0</v>
      </c>
      <c r="BX66" s="13">
        <v>0</v>
      </c>
      <c r="BY66" s="13">
        <v>0</v>
      </c>
      <c r="BZ66" s="13">
        <v>0</v>
      </c>
      <c r="CA66" s="13">
        <v>0</v>
      </c>
      <c r="CB66" s="13">
        <v>0</v>
      </c>
      <c r="CC66" s="13">
        <v>0</v>
      </c>
      <c r="CD66" s="13">
        <v>0</v>
      </c>
      <c r="CE66" s="13">
        <v>0</v>
      </c>
      <c r="CF66" s="13">
        <v>0</v>
      </c>
      <c r="CG66" s="13">
        <v>0</v>
      </c>
      <c r="CH66" s="13">
        <v>0</v>
      </c>
      <c r="CI66" s="13">
        <v>0</v>
      </c>
      <c r="CJ66" s="13">
        <v>0</v>
      </c>
      <c r="CK66" s="13">
        <v>0</v>
      </c>
      <c r="CL66" s="13">
        <v>0</v>
      </c>
      <c r="CM66" s="13">
        <v>0</v>
      </c>
      <c r="CN66" s="13">
        <v>0</v>
      </c>
      <c r="CO66" s="13">
        <v>0</v>
      </c>
      <c r="CP66" s="13">
        <v>0</v>
      </c>
      <c r="CQ66" s="13">
        <v>0</v>
      </c>
      <c r="CR66" s="13">
        <v>0</v>
      </c>
      <c r="CS66" s="13">
        <v>0</v>
      </c>
      <c r="CT66" s="13">
        <v>0</v>
      </c>
      <c r="CU66" s="13">
        <v>0</v>
      </c>
      <c r="CV66" s="13">
        <v>0</v>
      </c>
      <c r="CW66" s="13">
        <v>0</v>
      </c>
      <c r="CX66" s="13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0</v>
      </c>
      <c r="DN66" s="2">
        <v>0</v>
      </c>
      <c r="DO66" s="2">
        <v>0</v>
      </c>
      <c r="DP66" s="2">
        <v>0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0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0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0</v>
      </c>
      <c r="FZ66" s="2">
        <v>0</v>
      </c>
      <c r="GA66" s="2">
        <v>0</v>
      </c>
      <c r="GB66" s="3">
        <v>262</v>
      </c>
      <c r="GC66" s="3">
        <v>22</v>
      </c>
      <c r="GD66" s="3">
        <v>2</v>
      </c>
      <c r="GE66" s="3">
        <v>4</v>
      </c>
      <c r="GF66" s="3">
        <v>28</v>
      </c>
      <c r="GG66" s="3">
        <v>52</v>
      </c>
      <c r="GH66" s="3">
        <v>154</v>
      </c>
      <c r="GI66" s="3">
        <v>0</v>
      </c>
      <c r="GJ66" s="3">
        <v>19</v>
      </c>
      <c r="GK66" s="3">
        <v>117</v>
      </c>
      <c r="GL66" s="3">
        <v>11</v>
      </c>
      <c r="GM66" s="3">
        <v>2</v>
      </c>
      <c r="GN66" s="3">
        <v>2</v>
      </c>
      <c r="GO66" s="3">
        <v>14</v>
      </c>
      <c r="GP66" s="3">
        <v>65</v>
      </c>
      <c r="GQ66" s="3">
        <v>23</v>
      </c>
      <c r="GR66" s="3">
        <v>0</v>
      </c>
      <c r="GS66" s="3">
        <v>11</v>
      </c>
      <c r="GT66" s="3">
        <v>145</v>
      </c>
      <c r="GU66" s="3">
        <v>11</v>
      </c>
      <c r="GV66" s="3">
        <v>0</v>
      </c>
      <c r="GW66" s="3">
        <v>2</v>
      </c>
      <c r="GX66" s="3">
        <v>14</v>
      </c>
      <c r="GY66" s="3">
        <v>89</v>
      </c>
      <c r="GZ66" s="3">
        <v>29</v>
      </c>
      <c r="HA66" s="3">
        <v>0</v>
      </c>
      <c r="HB66" s="3">
        <v>8</v>
      </c>
      <c r="HC66" s="3">
        <v>35</v>
      </c>
      <c r="HD66" s="1"/>
      <c r="HE66" s="1"/>
      <c r="HF66" s="1"/>
      <c r="HG66" s="1"/>
      <c r="HH66" s="3">
        <v>17</v>
      </c>
      <c r="HI66" s="3">
        <v>14</v>
      </c>
      <c r="HJ66" s="1"/>
      <c r="HK66" s="1"/>
      <c r="HL66" s="3">
        <v>17</v>
      </c>
      <c r="HM66" s="1"/>
      <c r="HN66" s="1"/>
      <c r="HO66" s="1"/>
      <c r="HP66" s="1"/>
      <c r="HQ66" s="3">
        <v>10</v>
      </c>
      <c r="HR66" s="3">
        <v>7</v>
      </c>
      <c r="HS66" s="1"/>
      <c r="HT66" s="1"/>
      <c r="HU66" s="3">
        <v>18</v>
      </c>
      <c r="HV66" s="1"/>
      <c r="HW66" s="1"/>
      <c r="HX66" s="1"/>
      <c r="HY66" s="3">
        <v>4</v>
      </c>
      <c r="HZ66" s="3">
        <v>7</v>
      </c>
      <c r="IA66" s="3">
        <v>7</v>
      </c>
      <c r="IB66" s="1"/>
      <c r="IC66" s="1"/>
      <c r="ID66" s="3">
        <v>227</v>
      </c>
      <c r="IE66" s="1"/>
      <c r="IF66" s="1"/>
      <c r="IG66" s="1"/>
      <c r="IH66" s="1"/>
      <c r="II66" s="3">
        <v>140</v>
      </c>
      <c r="IJ66" s="3">
        <v>35</v>
      </c>
      <c r="IK66" s="1"/>
      <c r="IL66" s="1"/>
      <c r="IM66" s="3">
        <v>100</v>
      </c>
      <c r="IN66" s="1"/>
      <c r="IO66" s="1"/>
      <c r="IP66" s="1"/>
      <c r="IQ66" s="1"/>
      <c r="IR66" s="3">
        <v>58</v>
      </c>
      <c r="IS66" s="3">
        <v>13</v>
      </c>
      <c r="IT66" s="1"/>
      <c r="IU66" s="1"/>
      <c r="IV66" s="3">
        <v>127</v>
      </c>
      <c r="IW66" s="1"/>
      <c r="IX66" s="1"/>
      <c r="IY66" s="1"/>
      <c r="IZ66" s="3">
        <v>10</v>
      </c>
      <c r="JA66" s="3">
        <v>82</v>
      </c>
      <c r="JB66" s="3">
        <v>22</v>
      </c>
      <c r="JC66" s="1"/>
      <c r="JD66" s="1"/>
      <c r="JE66" s="12">
        <v>8.3969465648854963E-2</v>
      </c>
      <c r="JF66" s="12">
        <v>7.63358778625954E-3</v>
      </c>
      <c r="JG66" s="12">
        <v>1.526717557251908E-2</v>
      </c>
      <c r="JH66" s="12">
        <v>0.10687022900763359</v>
      </c>
      <c r="JI66" s="12">
        <v>0.58778625954198471</v>
      </c>
      <c r="JJ66" s="12">
        <v>0.19847328244274809</v>
      </c>
      <c r="JK66" s="12">
        <v>7.2519083969465645E-2</v>
      </c>
      <c r="JL66" s="12">
        <v>0.13358778625954199</v>
      </c>
      <c r="JM66" s="12">
        <v>0.44656488549618323</v>
      </c>
      <c r="JN66" s="12">
        <v>0.55343511450381677</v>
      </c>
    </row>
    <row r="67" spans="1:274" x14ac:dyDescent="0.25">
      <c r="A67" s="3">
        <v>40044702671</v>
      </c>
      <c r="B67" t="s">
        <v>261</v>
      </c>
      <c r="C67" t="s">
        <v>359</v>
      </c>
      <c r="D67" t="s">
        <v>360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1"/>
      <c r="K67" s="1"/>
      <c r="L67" s="1"/>
      <c r="M67" s="1"/>
      <c r="N67" s="1"/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  <c r="AP67" s="13">
        <v>0</v>
      </c>
      <c r="AQ67" s="13">
        <v>0</v>
      </c>
      <c r="AR67" s="13">
        <v>0</v>
      </c>
      <c r="AS67" s="13">
        <v>0</v>
      </c>
      <c r="AT67" s="13">
        <v>0</v>
      </c>
      <c r="AU67" s="13">
        <v>0</v>
      </c>
      <c r="AV67" s="13">
        <v>0</v>
      </c>
      <c r="AW67" s="13">
        <v>0</v>
      </c>
      <c r="AX67" s="13">
        <v>0</v>
      </c>
      <c r="AY67" s="13">
        <v>0</v>
      </c>
      <c r="AZ67" s="13">
        <v>0</v>
      </c>
      <c r="BA67" s="13">
        <v>0</v>
      </c>
      <c r="BB67" s="13">
        <v>0</v>
      </c>
      <c r="BC67" s="13">
        <v>0</v>
      </c>
      <c r="BD67" s="13">
        <v>0</v>
      </c>
      <c r="BE67" s="13">
        <v>0</v>
      </c>
      <c r="BF67" s="13">
        <v>0</v>
      </c>
      <c r="BG67" s="13">
        <v>0</v>
      </c>
      <c r="BH67" s="13">
        <v>0</v>
      </c>
      <c r="BI67" s="13">
        <v>0</v>
      </c>
      <c r="BJ67" s="13">
        <v>0</v>
      </c>
      <c r="BK67" s="13">
        <v>0</v>
      </c>
      <c r="BL67" s="13">
        <v>0</v>
      </c>
      <c r="BM67" s="13">
        <v>0</v>
      </c>
      <c r="BN67" s="13">
        <v>0</v>
      </c>
      <c r="BO67" s="13">
        <v>0</v>
      </c>
      <c r="BP67" s="13">
        <v>0</v>
      </c>
      <c r="BQ67" s="13">
        <v>0</v>
      </c>
      <c r="BR67" s="13">
        <v>0</v>
      </c>
      <c r="BS67" s="13">
        <v>0</v>
      </c>
      <c r="BT67" s="13">
        <v>0</v>
      </c>
      <c r="BU67" s="13">
        <v>0</v>
      </c>
      <c r="BV67" s="13">
        <v>0</v>
      </c>
      <c r="BW67" s="13">
        <v>0</v>
      </c>
      <c r="BX67" s="13">
        <v>0</v>
      </c>
      <c r="BY67" s="13">
        <v>0</v>
      </c>
      <c r="BZ67" s="13">
        <v>0</v>
      </c>
      <c r="CA67" s="13">
        <v>0</v>
      </c>
      <c r="CB67" s="13">
        <v>0</v>
      </c>
      <c r="CC67" s="13">
        <v>0</v>
      </c>
      <c r="CD67" s="13">
        <v>0</v>
      </c>
      <c r="CE67" s="13">
        <v>0</v>
      </c>
      <c r="CF67" s="13">
        <v>0</v>
      </c>
      <c r="CG67" s="13">
        <v>0</v>
      </c>
      <c r="CH67" s="13">
        <v>0</v>
      </c>
      <c r="CI67" s="13">
        <v>0</v>
      </c>
      <c r="CJ67" s="13">
        <v>0</v>
      </c>
      <c r="CK67" s="13">
        <v>0</v>
      </c>
      <c r="CL67" s="13">
        <v>0</v>
      </c>
      <c r="CM67" s="13">
        <v>0</v>
      </c>
      <c r="CN67" s="13">
        <v>0</v>
      </c>
      <c r="CO67" s="13">
        <v>0</v>
      </c>
      <c r="CP67" s="13">
        <v>0</v>
      </c>
      <c r="CQ67" s="13">
        <v>0</v>
      </c>
      <c r="CR67" s="13">
        <v>0</v>
      </c>
      <c r="CS67" s="13">
        <v>0</v>
      </c>
      <c r="CT67" s="13">
        <v>0</v>
      </c>
      <c r="CU67" s="13">
        <v>0</v>
      </c>
      <c r="CV67" s="13">
        <v>0</v>
      </c>
      <c r="CW67" s="13">
        <v>0</v>
      </c>
      <c r="CX67" s="13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0</v>
      </c>
      <c r="FZ67" s="2">
        <v>0</v>
      </c>
      <c r="GA67" s="2">
        <v>0</v>
      </c>
      <c r="GB67" s="3">
        <v>458</v>
      </c>
      <c r="GC67" s="3">
        <v>7</v>
      </c>
      <c r="GD67" s="3">
        <v>4</v>
      </c>
      <c r="GE67" s="3">
        <v>2</v>
      </c>
      <c r="GF67" s="3">
        <v>31</v>
      </c>
      <c r="GG67" s="3">
        <v>58</v>
      </c>
      <c r="GH67" s="3">
        <v>352</v>
      </c>
      <c r="GI67" s="3">
        <v>4</v>
      </c>
      <c r="GJ67" s="3">
        <v>7</v>
      </c>
      <c r="GK67" s="3">
        <v>210</v>
      </c>
      <c r="GL67" s="3">
        <v>2</v>
      </c>
      <c r="GM67" s="3">
        <v>2</v>
      </c>
      <c r="GN67" s="3">
        <v>0</v>
      </c>
      <c r="GO67" s="3">
        <v>14</v>
      </c>
      <c r="GP67" s="3">
        <v>161</v>
      </c>
      <c r="GQ67" s="3">
        <v>29</v>
      </c>
      <c r="GR67" s="3">
        <v>2</v>
      </c>
      <c r="GS67" s="3">
        <v>2</v>
      </c>
      <c r="GT67" s="3">
        <v>248</v>
      </c>
      <c r="GU67" s="3">
        <v>5</v>
      </c>
      <c r="GV67" s="3">
        <v>2</v>
      </c>
      <c r="GW67" s="3">
        <v>2</v>
      </c>
      <c r="GX67" s="3">
        <v>17</v>
      </c>
      <c r="GY67" s="3">
        <v>191</v>
      </c>
      <c r="GZ67" s="3">
        <v>29</v>
      </c>
      <c r="HA67" s="3">
        <v>2</v>
      </c>
      <c r="HB67" s="3">
        <v>5</v>
      </c>
      <c r="HC67" s="3">
        <v>17</v>
      </c>
      <c r="HD67" s="1"/>
      <c r="HE67" s="1"/>
      <c r="HF67" s="1"/>
      <c r="HG67" s="1"/>
      <c r="HH67" s="1"/>
      <c r="HI67" s="3">
        <v>17</v>
      </c>
      <c r="HJ67" s="1"/>
      <c r="HK67" s="1"/>
      <c r="HL67" s="3">
        <v>10</v>
      </c>
      <c r="HM67" s="1"/>
      <c r="HN67" s="1"/>
      <c r="HO67" s="1"/>
      <c r="HP67" s="1"/>
      <c r="HQ67" s="1"/>
      <c r="HR67" s="3">
        <v>10</v>
      </c>
      <c r="HS67" s="1"/>
      <c r="HT67" s="1"/>
      <c r="HU67" s="3">
        <v>7</v>
      </c>
      <c r="HV67" s="1"/>
      <c r="HW67" s="1"/>
      <c r="HX67" s="1"/>
      <c r="HY67" s="1"/>
      <c r="HZ67" s="1"/>
      <c r="IA67" s="3">
        <v>7</v>
      </c>
      <c r="IB67" s="1"/>
      <c r="IC67" s="1"/>
      <c r="ID67" s="3">
        <v>441</v>
      </c>
      <c r="IE67" s="1"/>
      <c r="IF67" s="1"/>
      <c r="IG67" s="1"/>
      <c r="IH67" s="1"/>
      <c r="II67" s="3">
        <v>335</v>
      </c>
      <c r="IJ67" s="1"/>
      <c r="IK67" s="1"/>
      <c r="IL67" s="1"/>
      <c r="IM67" s="3">
        <v>200</v>
      </c>
      <c r="IN67" s="1"/>
      <c r="IO67" s="1"/>
      <c r="IP67" s="1"/>
      <c r="IQ67" s="1"/>
      <c r="IR67" s="3">
        <v>151</v>
      </c>
      <c r="IS67" s="1"/>
      <c r="IT67" s="1"/>
      <c r="IU67" s="1"/>
      <c r="IV67" s="3">
        <v>241</v>
      </c>
      <c r="IW67" s="1"/>
      <c r="IX67" s="1"/>
      <c r="IY67" s="1"/>
      <c r="IZ67" s="1"/>
      <c r="JA67" s="3">
        <v>184</v>
      </c>
      <c r="JB67" s="1"/>
      <c r="JC67" s="1"/>
      <c r="JD67" s="1"/>
      <c r="JE67" s="12">
        <v>1.528384279475983E-2</v>
      </c>
      <c r="JF67" s="12">
        <v>8.7336244541484694E-3</v>
      </c>
      <c r="JG67" s="12">
        <v>4.3668122270742399E-3</v>
      </c>
      <c r="JH67" s="12">
        <v>6.768558951965066E-2</v>
      </c>
      <c r="JI67" s="12">
        <v>0.76855895196506552</v>
      </c>
      <c r="JJ67" s="12">
        <v>0.12663755458515283</v>
      </c>
      <c r="JK67" s="12">
        <v>1.528384279475983E-2</v>
      </c>
      <c r="JL67" s="12">
        <v>3.7117903930131008E-2</v>
      </c>
      <c r="JM67" s="12">
        <v>0.45851528384279477</v>
      </c>
      <c r="JN67" s="12">
        <v>0.54148471615720528</v>
      </c>
    </row>
    <row r="68" spans="1:274" x14ac:dyDescent="0.25">
      <c r="A68" s="3">
        <v>40041701588</v>
      </c>
      <c r="B68" t="s">
        <v>261</v>
      </c>
      <c r="C68" t="s">
        <v>286</v>
      </c>
      <c r="D68" t="s">
        <v>362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1"/>
      <c r="K68" s="1"/>
      <c r="L68" s="1"/>
      <c r="M68" s="1"/>
      <c r="N68" s="1"/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E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N68" s="13">
        <v>0</v>
      </c>
      <c r="AO68" s="13">
        <v>0</v>
      </c>
      <c r="AP68" s="13">
        <v>0</v>
      </c>
      <c r="AR68" s="13">
        <v>0</v>
      </c>
      <c r="AS68" s="13">
        <v>0</v>
      </c>
      <c r="AT68" s="13">
        <v>0</v>
      </c>
      <c r="AW68" s="13">
        <v>0</v>
      </c>
      <c r="AX68" s="13">
        <v>0</v>
      </c>
      <c r="AY68" s="13">
        <v>0</v>
      </c>
      <c r="AZ68" s="13">
        <v>0</v>
      </c>
      <c r="BA68" s="13">
        <v>0</v>
      </c>
      <c r="BB68" s="13">
        <v>0</v>
      </c>
      <c r="BC68" s="13">
        <v>0</v>
      </c>
      <c r="BD68" s="13">
        <v>0</v>
      </c>
      <c r="BE68" s="13">
        <v>0</v>
      </c>
      <c r="BF68" s="13">
        <v>0</v>
      </c>
      <c r="BG68" s="13">
        <v>0</v>
      </c>
      <c r="BH68" s="13">
        <v>0</v>
      </c>
      <c r="BI68" s="13">
        <v>0</v>
      </c>
      <c r="BJ68" s="13">
        <v>0</v>
      </c>
      <c r="BK68" s="13">
        <v>0</v>
      </c>
      <c r="BL68" s="13">
        <v>0</v>
      </c>
      <c r="BM68" s="13">
        <v>0</v>
      </c>
      <c r="BN68" s="13">
        <v>0</v>
      </c>
      <c r="BO68" s="13">
        <v>0</v>
      </c>
      <c r="BP68" s="13">
        <v>0</v>
      </c>
      <c r="BQ68" s="13">
        <v>0</v>
      </c>
      <c r="BR68" s="13">
        <v>0</v>
      </c>
      <c r="BS68" s="13">
        <v>0</v>
      </c>
      <c r="BT68" s="13">
        <v>0</v>
      </c>
      <c r="BU68" s="13">
        <v>0</v>
      </c>
      <c r="BV68" s="13">
        <v>0</v>
      </c>
      <c r="BW68" s="13">
        <v>0</v>
      </c>
      <c r="BX68" s="13">
        <v>0</v>
      </c>
      <c r="BY68" s="13">
        <v>0</v>
      </c>
      <c r="BZ68" s="13">
        <v>0</v>
      </c>
      <c r="CA68" s="13">
        <v>0</v>
      </c>
      <c r="CB68" s="13">
        <v>0</v>
      </c>
      <c r="CC68" s="13">
        <v>0</v>
      </c>
      <c r="CD68" s="13">
        <v>0</v>
      </c>
      <c r="CE68" s="13">
        <v>0</v>
      </c>
      <c r="CF68" s="13">
        <v>0</v>
      </c>
      <c r="CG68" s="13">
        <v>0</v>
      </c>
      <c r="CH68" s="13">
        <v>0</v>
      </c>
      <c r="CI68" s="13">
        <v>0</v>
      </c>
      <c r="CJ68" s="13">
        <v>0</v>
      </c>
      <c r="CK68" s="13">
        <v>0</v>
      </c>
      <c r="CL68" s="13">
        <v>0</v>
      </c>
      <c r="CM68" s="13">
        <v>0</v>
      </c>
      <c r="CN68" s="13">
        <v>0</v>
      </c>
      <c r="CO68" s="13">
        <v>0</v>
      </c>
      <c r="CP68" s="13">
        <v>0</v>
      </c>
      <c r="CQ68" s="13">
        <v>0</v>
      </c>
      <c r="CR68" s="13">
        <v>0</v>
      </c>
      <c r="CS68" s="13">
        <v>0</v>
      </c>
      <c r="CT68" s="13">
        <v>0</v>
      </c>
      <c r="CU68" s="13">
        <v>0</v>
      </c>
      <c r="CV68" s="13">
        <v>0</v>
      </c>
      <c r="CW68" s="13">
        <v>0</v>
      </c>
      <c r="CX68" s="13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0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0</v>
      </c>
      <c r="GA68" s="2">
        <v>0</v>
      </c>
      <c r="GB68" s="3">
        <v>368</v>
      </c>
      <c r="GC68" s="3">
        <v>2</v>
      </c>
      <c r="GD68" s="3">
        <v>7</v>
      </c>
      <c r="GE68" s="3">
        <v>2</v>
      </c>
      <c r="GF68" s="3">
        <v>43</v>
      </c>
      <c r="GG68" s="3">
        <v>37</v>
      </c>
      <c r="GH68" s="3">
        <v>277</v>
      </c>
      <c r="GI68" s="3">
        <v>0</v>
      </c>
      <c r="GJ68" s="3">
        <v>0</v>
      </c>
      <c r="GK68" s="3">
        <v>148</v>
      </c>
      <c r="GL68" s="3">
        <v>0</v>
      </c>
      <c r="GM68" s="3">
        <v>5</v>
      </c>
      <c r="GN68" s="3">
        <v>2</v>
      </c>
      <c r="GO68" s="3">
        <v>17</v>
      </c>
      <c r="GP68" s="3">
        <v>113</v>
      </c>
      <c r="GQ68" s="3">
        <v>11</v>
      </c>
      <c r="GR68" s="3">
        <v>0</v>
      </c>
      <c r="GS68" s="3">
        <v>0</v>
      </c>
      <c r="GT68" s="3">
        <v>220</v>
      </c>
      <c r="GU68" s="3">
        <v>2</v>
      </c>
      <c r="GV68" s="3">
        <v>2</v>
      </c>
      <c r="GW68" s="3">
        <v>0</v>
      </c>
      <c r="GX68" s="3">
        <v>26</v>
      </c>
      <c r="GY68" s="3">
        <v>164</v>
      </c>
      <c r="GZ68" s="3">
        <v>26</v>
      </c>
      <c r="HA68" s="3">
        <v>0</v>
      </c>
      <c r="HB68" s="3">
        <v>0</v>
      </c>
      <c r="HC68" s="3">
        <v>14</v>
      </c>
      <c r="HD68" s="1"/>
      <c r="HE68" s="1"/>
      <c r="HF68" s="1"/>
      <c r="HG68" s="1"/>
      <c r="HH68" s="1"/>
      <c r="HI68" s="3">
        <v>14</v>
      </c>
      <c r="HJ68" s="1"/>
      <c r="HK68" s="1"/>
      <c r="HL68" s="3">
        <v>4</v>
      </c>
      <c r="HM68" s="1"/>
      <c r="HN68" s="1"/>
      <c r="HO68" s="1"/>
      <c r="HP68" s="1"/>
      <c r="HQ68" s="1"/>
      <c r="HR68" s="3">
        <v>4</v>
      </c>
      <c r="HS68" s="1"/>
      <c r="HT68" s="1"/>
      <c r="HU68" s="3">
        <v>10</v>
      </c>
      <c r="HV68" s="1"/>
      <c r="HW68" s="1"/>
      <c r="HX68" s="1"/>
      <c r="HY68" s="1"/>
      <c r="HZ68" s="1"/>
      <c r="IA68" s="3">
        <v>10</v>
      </c>
      <c r="IB68" s="1"/>
      <c r="IC68" s="1"/>
      <c r="ID68" s="3">
        <v>354</v>
      </c>
      <c r="IE68" s="1"/>
      <c r="IF68" s="1"/>
      <c r="IG68" s="1"/>
      <c r="IH68" s="1"/>
      <c r="II68" s="3">
        <v>263</v>
      </c>
      <c r="IJ68" s="1"/>
      <c r="IK68" s="1"/>
      <c r="IL68" s="1"/>
      <c r="IM68" s="3">
        <v>144</v>
      </c>
      <c r="IN68" s="1"/>
      <c r="IO68" s="1"/>
      <c r="IP68" s="1"/>
      <c r="IQ68" s="1"/>
      <c r="IR68" s="3">
        <v>109</v>
      </c>
      <c r="IS68" s="1"/>
      <c r="IT68" s="1"/>
      <c r="IU68" s="1"/>
      <c r="IV68" s="3">
        <v>210</v>
      </c>
      <c r="IW68" s="1"/>
      <c r="IX68" s="1"/>
      <c r="IY68" s="1"/>
      <c r="IZ68" s="1"/>
      <c r="JA68" s="3">
        <v>154</v>
      </c>
      <c r="JB68" s="1"/>
      <c r="JC68" s="1"/>
      <c r="JD68" s="1"/>
      <c r="JE68" s="12">
        <v>5.4347826086956503E-3</v>
      </c>
      <c r="JF68" s="12">
        <v>1.902173913043478E-2</v>
      </c>
      <c r="JG68" s="12">
        <v>5.4347826086956503E-3</v>
      </c>
      <c r="JH68" s="12">
        <v>0.11684782608695653</v>
      </c>
      <c r="JI68" s="12">
        <v>0.75271739130434778</v>
      </c>
      <c r="JJ68" s="12">
        <v>0.10054347826086957</v>
      </c>
      <c r="JK68" s="12">
        <v>0</v>
      </c>
      <c r="JL68" s="12">
        <v>3.8043478260869568E-2</v>
      </c>
      <c r="JM68" s="12">
        <v>0.40217391304347827</v>
      </c>
      <c r="JN68" s="12">
        <v>0.59782608695652173</v>
      </c>
    </row>
    <row r="70" spans="1:274" s="14" customFormat="1" x14ac:dyDescent="0.25">
      <c r="D70" s="14" t="s">
        <v>387</v>
      </c>
      <c r="O70" s="15"/>
      <c r="P70" s="15"/>
      <c r="Q70" s="15"/>
      <c r="R70" s="15"/>
      <c r="S70" s="15"/>
      <c r="T70" s="15"/>
      <c r="U70" s="15"/>
      <c r="V70" s="16">
        <f>CY70/GB70</f>
        <v>9.1713535808023994E-2</v>
      </c>
      <c r="W70" s="16">
        <f t="shared" ref="W70:CH70" si="0">CZ70/GC70</f>
        <v>4.5351473922902494E-2</v>
      </c>
      <c r="X70" s="16">
        <f t="shared" si="0"/>
        <v>5.3475935828877004E-2</v>
      </c>
      <c r="Y70" s="16">
        <f t="shared" si="0"/>
        <v>3.3333333333333333E-2</v>
      </c>
      <c r="Z70" s="16">
        <f t="shared" si="0"/>
        <v>0.22659667541557305</v>
      </c>
      <c r="AA70" s="16">
        <f t="shared" si="0"/>
        <v>0.18958904109589042</v>
      </c>
      <c r="AB70" s="16">
        <f t="shared" si="0"/>
        <v>2.8025144054478784E-2</v>
      </c>
      <c r="AC70" s="16">
        <f t="shared" si="0"/>
        <v>0.11926605504587157</v>
      </c>
      <c r="AD70" s="16">
        <f t="shared" si="0"/>
        <v>6.5384615384615388E-2</v>
      </c>
      <c r="AE70" s="16">
        <f t="shared" si="0"/>
        <v>0.1219770253929867</v>
      </c>
      <c r="AF70" s="16">
        <f t="shared" si="0"/>
        <v>6.1674008810572688E-2</v>
      </c>
      <c r="AG70" s="16">
        <f t="shared" si="0"/>
        <v>9.9009900990099015E-2</v>
      </c>
      <c r="AH70" s="16">
        <f t="shared" si="0"/>
        <v>0.08</v>
      </c>
      <c r="AI70" s="16">
        <f t="shared" si="0"/>
        <v>0.28825622775800713</v>
      </c>
      <c r="AJ70" s="16">
        <f t="shared" si="0"/>
        <v>0.12356621480709072</v>
      </c>
      <c r="AK70" s="16">
        <f t="shared" si="0"/>
        <v>7.5354107648725216E-2</v>
      </c>
      <c r="AL70" s="16">
        <f t="shared" si="0"/>
        <v>0.12</v>
      </c>
      <c r="AM70" s="16">
        <f t="shared" si="0"/>
        <v>8.6956521739130432E-2</v>
      </c>
      <c r="AN70" s="16">
        <f t="shared" si="0"/>
        <v>6.1913975293942554E-2</v>
      </c>
      <c r="AO70" s="16">
        <f t="shared" si="0"/>
        <v>2.8037383177570093E-2</v>
      </c>
      <c r="AP70" s="16">
        <f t="shared" si="0"/>
        <v>0</v>
      </c>
      <c r="AQ70" s="16">
        <f t="shared" si="0"/>
        <v>0</v>
      </c>
      <c r="AR70" s="16">
        <f t="shared" si="0"/>
        <v>0.16695352839931152</v>
      </c>
      <c r="AS70" s="16">
        <f t="shared" si="0"/>
        <v>5.7368421052631575E-2</v>
      </c>
      <c r="AT70" s="16">
        <f t="shared" si="0"/>
        <v>4.2970822281167109E-2</v>
      </c>
      <c r="AU70" s="16">
        <f t="shared" si="0"/>
        <v>0.11864406779661017</v>
      </c>
      <c r="AV70" s="16">
        <f t="shared" si="0"/>
        <v>3.6199095022624438E-2</v>
      </c>
      <c r="AW70" s="16">
        <f t="shared" si="0"/>
        <v>0.17273795534665101</v>
      </c>
      <c r="AX70" s="16" t="e">
        <f t="shared" si="0"/>
        <v>#DIV/0!</v>
      </c>
      <c r="AY70" s="16" t="e">
        <f t="shared" si="0"/>
        <v>#DIV/0!</v>
      </c>
      <c r="AZ70" s="16" t="e">
        <f t="shared" si="0"/>
        <v>#DIV/0!</v>
      </c>
      <c r="BA70" s="16">
        <f t="shared" si="0"/>
        <v>0.38095238095238093</v>
      </c>
      <c r="BB70" s="16">
        <f t="shared" si="0"/>
        <v>0.28979591836734692</v>
      </c>
      <c r="BC70" s="16">
        <f t="shared" si="0"/>
        <v>9.3333333333333338E-2</v>
      </c>
      <c r="BD70" s="16" t="e">
        <f t="shared" si="0"/>
        <v>#DIV/0!</v>
      </c>
      <c r="BE70" s="16" t="e">
        <f t="shared" si="0"/>
        <v>#DIV/0!</v>
      </c>
      <c r="BF70" s="16">
        <f t="shared" si="0"/>
        <v>0.18706293706293706</v>
      </c>
      <c r="BG70" s="16">
        <f t="shared" si="0"/>
        <v>0.5</v>
      </c>
      <c r="BH70" s="16" t="e">
        <f t="shared" si="0"/>
        <v>#DIV/0!</v>
      </c>
      <c r="BI70" s="16" t="e">
        <f t="shared" si="0"/>
        <v>#DIV/0!</v>
      </c>
      <c r="BJ70" s="16">
        <f t="shared" si="0"/>
        <v>0.34375</v>
      </c>
      <c r="BK70" s="16">
        <f t="shared" si="0"/>
        <v>0.3146067415730337</v>
      </c>
      <c r="BL70" s="16">
        <f t="shared" si="0"/>
        <v>8.4639498432601878E-2</v>
      </c>
      <c r="BM70" s="16">
        <f t="shared" si="0"/>
        <v>0</v>
      </c>
      <c r="BN70" s="16">
        <f t="shared" si="0"/>
        <v>0.5</v>
      </c>
      <c r="BO70" s="16">
        <f t="shared" si="0"/>
        <v>0.10498687664041995</v>
      </c>
      <c r="BP70" s="16" t="e">
        <f t="shared" si="0"/>
        <v>#DIV/0!</v>
      </c>
      <c r="BQ70" s="16" t="e">
        <f t="shared" si="0"/>
        <v>#DIV/0!</v>
      </c>
      <c r="BR70" s="16" t="e">
        <f t="shared" si="0"/>
        <v>#DIV/0!</v>
      </c>
      <c r="BS70" s="16">
        <f t="shared" si="0"/>
        <v>0.22727272727272727</v>
      </c>
      <c r="BT70" s="16">
        <f t="shared" si="0"/>
        <v>0.13274336283185842</v>
      </c>
      <c r="BU70" s="16">
        <f t="shared" si="0"/>
        <v>6.8181818181818177E-2</v>
      </c>
      <c r="BV70" s="16">
        <f t="shared" si="0"/>
        <v>0</v>
      </c>
      <c r="BW70" s="16" t="e">
        <f t="shared" si="0"/>
        <v>#DIV/0!</v>
      </c>
      <c r="BX70" s="16">
        <f t="shared" si="0"/>
        <v>0.13646163601775524</v>
      </c>
      <c r="BY70" s="16" t="e">
        <f t="shared" si="0"/>
        <v>#DIV/0!</v>
      </c>
      <c r="BZ70" s="16" t="e">
        <f t="shared" si="0"/>
        <v>#DIV/0!</v>
      </c>
      <c r="CA70" s="16" t="e">
        <f t="shared" si="0"/>
        <v>#DIV/0!</v>
      </c>
      <c r="CB70" s="16">
        <f t="shared" si="0"/>
        <v>1.2824858757062148</v>
      </c>
      <c r="CC70" s="16">
        <f t="shared" si="0"/>
        <v>0.15333333333333332</v>
      </c>
      <c r="CD70" s="16">
        <f t="shared" si="0"/>
        <v>0.10135533294048321</v>
      </c>
      <c r="CE70" s="16" t="e">
        <f t="shared" si="0"/>
        <v>#DIV/0!</v>
      </c>
      <c r="CF70" s="16" t="e">
        <f t="shared" si="0"/>
        <v>#DIV/0!</v>
      </c>
      <c r="CG70" s="16">
        <f t="shared" si="0"/>
        <v>0.13749754468670203</v>
      </c>
      <c r="CH70" s="16">
        <f t="shared" si="0"/>
        <v>12</v>
      </c>
      <c r="CI70" s="16" t="e">
        <f t="shared" ref="CI70:CL70" si="1">FL70/IO70</f>
        <v>#DIV/0!</v>
      </c>
      <c r="CJ70" s="16" t="e">
        <f t="shared" si="1"/>
        <v>#DIV/0!</v>
      </c>
      <c r="CK70" s="16">
        <f t="shared" si="1"/>
        <v>0.96551724137931039</v>
      </c>
      <c r="CL70" s="16">
        <f t="shared" si="1"/>
        <v>0.1625194401244168</v>
      </c>
      <c r="CM70" s="16">
        <f t="shared" ref="CM70" si="2">FP70/IS70</f>
        <v>0.10505450941526263</v>
      </c>
      <c r="CN70" s="16" t="e">
        <f t="shared" ref="CN70" si="3">FQ70/IT70</f>
        <v>#DIV/0!</v>
      </c>
      <c r="CO70" s="16">
        <f t="shared" ref="CO70" si="4">FR70/IU70</f>
        <v>22</v>
      </c>
      <c r="CP70" s="16">
        <f t="shared" ref="CP70" si="5">FS70/IV70</f>
        <v>8.847058823529412E-2</v>
      </c>
      <c r="CQ70" s="16" t="e">
        <f t="shared" ref="CQ70" si="6">FT70/IW70</f>
        <v>#DIV/0!</v>
      </c>
      <c r="CR70" s="16" t="e">
        <f t="shared" ref="CR70" si="7">FU70/IX70</f>
        <v>#DIV/0!</v>
      </c>
      <c r="CS70" s="16" t="e">
        <f t="shared" ref="CS70" si="8">FV70/IY70</f>
        <v>#DIV/0!</v>
      </c>
      <c r="CT70" s="16">
        <f t="shared" ref="CT70" si="9">FW70/IZ70</f>
        <v>0.71311475409836067</v>
      </c>
      <c r="CU70" s="16">
        <f t="shared" ref="CU70" si="10">FX70/JA70</f>
        <v>9.1896785875961978E-2</v>
      </c>
      <c r="CV70" s="16">
        <f t="shared" ref="CV70" si="11">FY70/JB70</f>
        <v>6.5153010858835139E-2</v>
      </c>
      <c r="CW70" s="16">
        <f>FZ70/JC70</f>
        <v>3.5</v>
      </c>
      <c r="CX70" s="16" t="e">
        <f t="shared" ref="CX70" si="12">GA70/JD70</f>
        <v>#DIV/0!</v>
      </c>
      <c r="CY70" s="14">
        <f>SUBTOTAL(9,Table1[NUM_OSS: Overall])</f>
        <v>1223</v>
      </c>
      <c r="CZ70" s="14">
        <f>SUBTOTAL(9,Table1[NUM_OSS: American Indian])</f>
        <v>20</v>
      </c>
      <c r="DA70" s="14">
        <f>SUBTOTAL(9,Table1[NUM_OSS: Asian])</f>
        <v>10</v>
      </c>
      <c r="DB70" s="14">
        <f>SUBTOTAL(9,Table1[NUM_OSS: Hawaiian Pacific])</f>
        <v>2</v>
      </c>
      <c r="DC70" s="14">
        <f>SUBTOTAL(9,Table1[NUM_OSS: Black])</f>
        <v>259</v>
      </c>
      <c r="DD70" s="14">
        <f>SUBTOTAL(9,Table1[NUM_OSS: Latino])</f>
        <v>692</v>
      </c>
      <c r="DE70" s="14">
        <f>SUBTOTAL(9,Table1[NUM_OSS: White])</f>
        <v>214</v>
      </c>
      <c r="DF70" s="14">
        <f>SUBTOTAL(9,Table1[NUM_OSS: Multi-Racial])</f>
        <v>26</v>
      </c>
      <c r="DG70" s="14">
        <f>SUBTOTAL(9,Table1[NUM_OSS: LEP])</f>
        <v>34</v>
      </c>
      <c r="DH70" s="14">
        <f>SUBTOTAL(9,Table1[NUM_OSS: Overall Male])</f>
        <v>807</v>
      </c>
      <c r="DI70" s="14">
        <f>SUBTOTAL(9,Table1[NUM_OSS: American Indian Male])</f>
        <v>14</v>
      </c>
      <c r="DJ70" s="14">
        <f>SUBTOTAL(9,Table1[NUM_OSS: Asian Male])</f>
        <v>10</v>
      </c>
      <c r="DK70" s="14">
        <f>SUBTOTAL(9,Table1[NUM_OSS: Hawaiian Pacific Male])</f>
        <v>2</v>
      </c>
      <c r="DL70" s="14">
        <f>SUBTOTAL(9,Table1[NUM_OSS: Black Male])</f>
        <v>162</v>
      </c>
      <c r="DM70" s="14">
        <f>SUBTOTAL(9,Table1[NUM_OSS: Latino Male])</f>
        <v>474</v>
      </c>
      <c r="DN70" s="14">
        <f>SUBTOTAL(9,Table1[NUM_OSS: White Male])</f>
        <v>133</v>
      </c>
      <c r="DO70" s="14">
        <f>SUBTOTAL(9,Table1[NUM_OSS: Multi-Racial Male])</f>
        <v>12</v>
      </c>
      <c r="DP70" s="14">
        <f>SUBTOTAL(9,Table1[NUM_OSS: LEP Male])</f>
        <v>26</v>
      </c>
      <c r="DQ70" s="14">
        <f>SUBTOTAL(9,Table1[NUM_OSS: Overall Female])</f>
        <v>416</v>
      </c>
      <c r="DR70" s="14">
        <f>SUBTOTAL(9,Table1[NUM_OSS: American Indian Female])</f>
        <v>6</v>
      </c>
      <c r="DS70" s="14">
        <f>SUBTOTAL(9,Table1[NUM_OSS: Asian Female])</f>
        <v>0</v>
      </c>
      <c r="DT70" s="14">
        <f>SUBTOTAL(9,Table1[NUM_OSS: Hawaiian Pacific Female])</f>
        <v>0</v>
      </c>
      <c r="DU70" s="14">
        <f>SUBTOTAL(9,Table1[NUM_OSS: Black Female])</f>
        <v>97</v>
      </c>
      <c r="DV70" s="14">
        <f>SUBTOTAL(9,Table1[NUM_OSS: Latino Female])</f>
        <v>218</v>
      </c>
      <c r="DW70" s="14">
        <f>SUBTOTAL(9,Table1[NUM_OSS: White Female])</f>
        <v>81</v>
      </c>
      <c r="DX70" s="14">
        <f>SUBTOTAL(9,Table1[NUM_OSS: Multi-Racial Female])</f>
        <v>14</v>
      </c>
      <c r="DY70" s="14">
        <f>SUBTOTAL(9,Table1[NUM_OSS: LEP Female])</f>
        <v>8</v>
      </c>
      <c r="DZ70" s="14">
        <f>SUBTOTAL(9,Table1[NUM_OSS: Overall SWD])</f>
        <v>147</v>
      </c>
      <c r="EA70" s="14">
        <f>SUBTOTAL(9,Table1[NUM_OSS: American Indian SWD])</f>
        <v>2</v>
      </c>
      <c r="EB70" s="14">
        <f>SUBTOTAL(9,Table1[NUM_OSS: Asian SWD])</f>
        <v>0</v>
      </c>
      <c r="EC70" s="14">
        <f>SUBTOTAL(9,Table1[NUM_OSS: Hawaiian Pacific SWD])</f>
        <v>0</v>
      </c>
      <c r="ED70" s="14">
        <f>SUBTOTAL(9,Table1[NUM_OSS: Black SWD])</f>
        <v>32</v>
      </c>
      <c r="EE70" s="14">
        <f>SUBTOTAL(9,Table1[NUM_OSS: Latino SWD])</f>
        <v>71</v>
      </c>
      <c r="EF70" s="14">
        <f>SUBTOTAL(9,Table1[NUM_OSS: White SWD])</f>
        <v>42</v>
      </c>
      <c r="EG70" s="14">
        <f>SUBTOTAL(9,Table1[NUM_OSS: Multi-Racial SWD])</f>
        <v>0</v>
      </c>
      <c r="EH70" s="14">
        <f>SUBTOTAL(9,Table1[NUM_OSS: LEP SWD])</f>
        <v>6</v>
      </c>
      <c r="EI70" s="14">
        <f>SUBTOTAL(9,Table1[NUM_OSS: Overall SWD MALE])</f>
        <v>107</v>
      </c>
      <c r="EJ70" s="14">
        <f>SUBTOTAL(9,Table1[NUM_OSS: American Indian SWD MALE])</f>
        <v>2</v>
      </c>
      <c r="EK70" s="14">
        <f>SUBTOTAL(9,Table1[NUM_OSS: Asian SWD MALE])</f>
        <v>0</v>
      </c>
      <c r="EL70" s="14">
        <f>SUBTOTAL(9,Table1[NUM_OSS: Hawaiian Pacific SWD MALE])</f>
        <v>0</v>
      </c>
      <c r="EM70" s="14">
        <f>SUBTOTAL(9,Table1[NUM_OSS: Black SWD MALE])</f>
        <v>22</v>
      </c>
      <c r="EN70" s="14">
        <f>SUBTOTAL(9,Table1[NUM_OSS: Latino SWD MALE])</f>
        <v>56</v>
      </c>
      <c r="EO70" s="14">
        <f>SUBTOTAL(9,Table1[NUM_OSS: White SWD MALE])</f>
        <v>27</v>
      </c>
      <c r="EP70" s="14">
        <f>SUBTOTAL(9,Table1[NUM_OSS: Multi-Racial SWD MALE])</f>
        <v>0</v>
      </c>
      <c r="EQ70" s="14">
        <f>SUBTOTAL(9,Table1[NUM_OSS: LEP SWD MALE])</f>
        <v>4</v>
      </c>
      <c r="ER70" s="14">
        <f>SUBTOTAL(9,Table1[NUM_OSS: Overall SWD FEMALE])</f>
        <v>40</v>
      </c>
      <c r="ES70" s="14">
        <f>SUBTOTAL(9,Table1[NUM_OSS: American Indian SWD FEMALE])</f>
        <v>0</v>
      </c>
      <c r="ET70" s="14">
        <f>SUBTOTAL(9,Table1[NUM_OSS: Asian SWD FEMALE])</f>
        <v>0</v>
      </c>
      <c r="EU70" s="14">
        <f>SUBTOTAL(9,Table1[NUM_OSS: Hawaiian Pacific SWD FEMALE])</f>
        <v>0</v>
      </c>
      <c r="EV70" s="14">
        <f>SUBTOTAL(9,Table1[NUM_OSS: Black SWD FEMALE])</f>
        <v>10</v>
      </c>
      <c r="EW70" s="14">
        <f>SUBTOTAL(9,Table1[NUM_OSS: Latino SWD FEMALE])</f>
        <v>15</v>
      </c>
      <c r="EX70" s="14">
        <f>SUBTOTAL(9,Table1[NUM_OSS: White SWD FEMALE])</f>
        <v>15</v>
      </c>
      <c r="EY70" s="14">
        <f>SUBTOTAL(9,Table1[NUM_OSS: Multi-Racial SWD FEMALE])</f>
        <v>0</v>
      </c>
      <c r="EZ70" s="14">
        <f>SUBTOTAL(9,Table1[NUM_OSS: LEP SWD FEMALE])</f>
        <v>2</v>
      </c>
      <c r="FA70" s="14">
        <f>SUBTOTAL(9,Table1[NUM_OSS: Overall SWOD])</f>
        <v>1076</v>
      </c>
      <c r="FB70" s="14">
        <f>SUBTOTAL(9,Table1[NUM_OSS: American Indian SWOD])</f>
        <v>18</v>
      </c>
      <c r="FC70" s="14">
        <f>SUBTOTAL(9,Table1[NUM_OSS: Asian SWOD])</f>
        <v>10</v>
      </c>
      <c r="FD70" s="14">
        <f>SUBTOTAL(9,Table1[NUM_OSS: Hawaiian Pacific SWOD])</f>
        <v>2</v>
      </c>
      <c r="FE70" s="14">
        <f>SUBTOTAL(9,Table1[NUM_OSS: Black SWOD])</f>
        <v>227</v>
      </c>
      <c r="FF70" s="14">
        <f>SUBTOTAL(9,Table1[NUM_OSS: Latino SWOD])</f>
        <v>621</v>
      </c>
      <c r="FG70" s="14">
        <f>SUBTOTAL(9,Table1[NUM_OSS: White SWOD])</f>
        <v>172</v>
      </c>
      <c r="FH70" s="14">
        <f>SUBTOTAL(9,Table1[NUM_OSS: Multi-Racial SWOD])</f>
        <v>26</v>
      </c>
      <c r="FI70" s="14">
        <f>SUBTOTAL(9,Table1[NUM_OSS: LEP SWOD])</f>
        <v>28</v>
      </c>
      <c r="FJ70" s="14">
        <f>SUBTOTAL(9,Table1[NUM_OSS: Overall SWOD MALE])</f>
        <v>700</v>
      </c>
      <c r="FK70" s="14">
        <f>SUBTOTAL(9,Table1[NUM_OSS: American Indian SWOD MALE])</f>
        <v>12</v>
      </c>
      <c r="FL70" s="14">
        <f>SUBTOTAL(9,Table1[NUM_OSS: Asian SWOD MALE])</f>
        <v>10</v>
      </c>
      <c r="FM70" s="14">
        <f>SUBTOTAL(9,Table1[NUM_OSS: Hawaiian Pacific SWOD MALE])</f>
        <v>2</v>
      </c>
      <c r="FN70" s="14">
        <f>SUBTOTAL(9,Table1[NUM_OSS: Black SWOD MALE])</f>
        <v>140</v>
      </c>
      <c r="FO70" s="14">
        <f>SUBTOTAL(9,Table1[NUM_OSS: Latino SWOD MALE])</f>
        <v>418</v>
      </c>
      <c r="FP70" s="14">
        <f>SUBTOTAL(9,Table1[NUM_OSS: White SWOD MALE])</f>
        <v>106</v>
      </c>
      <c r="FQ70" s="14">
        <f>SUBTOTAL(9,Table1[NUM_OSS: Multi-Racial SWOD MALE])</f>
        <v>12</v>
      </c>
      <c r="FR70" s="14">
        <f>SUBTOTAL(9,Table1[NUM_OSS: LEP SWOD MALE])</f>
        <v>22</v>
      </c>
      <c r="FS70" s="14">
        <f>SUBTOTAL(9,Table1[NUM_OSS: Overall SWOD FEMALE])</f>
        <v>376</v>
      </c>
      <c r="FT70" s="14">
        <f>SUBTOTAL(9,Table1[NUM_OSS: American Indian SWOD FEMALE])</f>
        <v>6</v>
      </c>
      <c r="FU70" s="14">
        <f>SUBTOTAL(9,Table1[NUM_OSS: Asian SWOD FEMALE])</f>
        <v>0</v>
      </c>
      <c r="FV70" s="14">
        <f>SUBTOTAL(9,Table1[NUM_OSS: Hawaiian Pacific SWOD FEMALE])</f>
        <v>0</v>
      </c>
      <c r="FW70" s="14">
        <f>SUBTOTAL(9,Table1[NUM_OSS: Black SWOD FEMALE])</f>
        <v>87</v>
      </c>
      <c r="FX70" s="14">
        <f>SUBTOTAL(9,Table1[NUM_OSS: Latino SWOD FEMALE])</f>
        <v>203</v>
      </c>
      <c r="FY70" s="14">
        <f>SUBTOTAL(9,Table1[NUM_OSS: White SWOD FEMALE])</f>
        <v>66</v>
      </c>
      <c r="FZ70" s="14">
        <f>SUBTOTAL(9,Table1[NUM_OSS: Multi-Racial SWOD FEMALE])</f>
        <v>14</v>
      </c>
      <c r="GA70" s="14">
        <f>SUBTOTAL(9,Table1[NUM_OSS: LEP SWOD FEMALE])</f>
        <v>6</v>
      </c>
      <c r="GB70" s="14">
        <f>SUBTOTAL(9,Table1[ENROLLED: Overall])</f>
        <v>13335</v>
      </c>
      <c r="GC70" s="14">
        <f>SUBTOTAL(9,Table1[ENROLLED: American Indian])</f>
        <v>441</v>
      </c>
      <c r="GD70" s="14">
        <f>SUBTOTAL(9,Table1[ENROLLED: Asian])</f>
        <v>187</v>
      </c>
      <c r="GE70" s="14">
        <f>SUBTOTAL(9,Table1[ENROLLED: Hawaiian Pacific])</f>
        <v>60</v>
      </c>
      <c r="GF70" s="14">
        <f>SUBTOTAL(9,Table1[ENROLLED: Black])</f>
        <v>1143</v>
      </c>
      <c r="GG70" s="14">
        <f>SUBTOTAL(9,Table1[ENROLLED: Latino])</f>
        <v>3650</v>
      </c>
      <c r="GH70" s="14">
        <f>SUBTOTAL(9,Table1[ENROLLED: White])</f>
        <v>7636</v>
      </c>
      <c r="GI70" s="14">
        <f>SUBTOTAL(9,Table1[ENROLLED: Multi-Racial])</f>
        <v>218</v>
      </c>
      <c r="GJ70" s="14">
        <f>SUBTOTAL(9,Table1[ENROLLED: LEP])</f>
        <v>520</v>
      </c>
      <c r="GK70" s="14">
        <f>SUBTOTAL(9,Table1[ENROLLED: Overall Male])</f>
        <v>6616</v>
      </c>
      <c r="GL70" s="14">
        <f>SUBTOTAL(9,Table1[ENROLLED: American Indian Male])</f>
        <v>227</v>
      </c>
      <c r="GM70" s="14">
        <f>SUBTOTAL(9,Table1[ENROLLED: Asian Male])</f>
        <v>101</v>
      </c>
      <c r="GN70" s="14">
        <f>SUBTOTAL(9,Table1[ENROLLED: Hawaiian Pacific Male])</f>
        <v>25</v>
      </c>
      <c r="GO70" s="14">
        <f>SUBTOTAL(9,Table1[ENROLLED: Black Male])</f>
        <v>562</v>
      </c>
      <c r="GP70" s="14">
        <f>SUBTOTAL(9,Table1[ENROLLED: Latino Male])</f>
        <v>3836</v>
      </c>
      <c r="GQ70" s="14">
        <f>SUBTOTAL(9,Table1[ENROLLED: White Male])</f>
        <v>1765</v>
      </c>
      <c r="GR70" s="14">
        <f>SUBTOTAL(9,Table1[ENROLLED: Multi-Racial Male])</f>
        <v>100</v>
      </c>
      <c r="GS70" s="14">
        <f>SUBTOTAL(9,Table1[ENROLLED: LEP Male])</f>
        <v>299</v>
      </c>
      <c r="GT70" s="14">
        <f>SUBTOTAL(9,Table1[ENROLLED: Overall Female])</f>
        <v>6719</v>
      </c>
      <c r="GU70" s="14">
        <f>SUBTOTAL(9,Table1[ENROLLED: American Indian Female])</f>
        <v>214</v>
      </c>
      <c r="GV70" s="14">
        <f>SUBTOTAL(9,Table1[ENROLLED: Asian Female])</f>
        <v>86</v>
      </c>
      <c r="GW70" s="14">
        <f>SUBTOTAL(9,Table1[ENROLLED: Hawaiian Pacific Female])</f>
        <v>35</v>
      </c>
      <c r="GX70" s="14">
        <f>SUBTOTAL(9,Table1[ENROLLED: Black Female])</f>
        <v>581</v>
      </c>
      <c r="GY70" s="14">
        <f>SUBTOTAL(9,Table1[ENROLLED: Latino Female])</f>
        <v>3800</v>
      </c>
      <c r="GZ70" s="14">
        <f>SUBTOTAL(9,Table1[ENROLLED: White Female])</f>
        <v>1885</v>
      </c>
      <c r="HA70" s="14">
        <f>SUBTOTAL(9,Table1[ENROLLED: Multi-Racial Female])</f>
        <v>118</v>
      </c>
      <c r="HB70" s="14">
        <f>SUBTOTAL(9,Table1[ENROLLED: LEP Female])</f>
        <v>221</v>
      </c>
      <c r="HC70" s="14">
        <f>SUBTOTAL(9,Table1[ENROLLED: Overall SWD])</f>
        <v>851</v>
      </c>
      <c r="HD70" s="14">
        <f>SUBTOTAL(9,Table1[ENROLLED: American Indian SWD])</f>
        <v>0</v>
      </c>
      <c r="HE70" s="14">
        <f>SUBTOTAL(9,Table1[ENROLLED: Asian SWD])</f>
        <v>0</v>
      </c>
      <c r="HF70" s="14">
        <f>SUBTOTAL(9,Table1[ENROLLED: Hawaiian Pacific SWD])</f>
        <v>0</v>
      </c>
      <c r="HG70" s="14">
        <f>SUBTOTAL(9,Table1[ENROLLED: Black SWD])</f>
        <v>84</v>
      </c>
      <c r="HH70" s="14">
        <f>SUBTOTAL(9,Table1[ENROLLED: White SWD])</f>
        <v>245</v>
      </c>
      <c r="HI70" s="14">
        <f>SUBTOTAL(9,Table1[ENROLLED: Latino SWD])</f>
        <v>450</v>
      </c>
      <c r="HJ70" s="14">
        <f>SUBTOTAL(9,Table1[ENROLLED: Multi-Racial SWD])</f>
        <v>0</v>
      </c>
      <c r="HK70" s="14">
        <f>SUBTOTAL(9,Table1[ENROLLED: LEP SWD])</f>
        <v>0</v>
      </c>
      <c r="HL70" s="14">
        <f>SUBTOTAL(9,Table1[ENROLLED: Overall SWD MALE])</f>
        <v>572</v>
      </c>
      <c r="HM70" s="14">
        <f>SUBTOTAL(9,Table1[ENROLLED: American Indian SWD MALE])</f>
        <v>4</v>
      </c>
      <c r="HN70" s="14">
        <f>SUBTOTAL(9,Table1[ENROLLED: Asian SWD MALE])</f>
        <v>0</v>
      </c>
      <c r="HO70" s="14">
        <f>SUBTOTAL(9,Table1[ENROLLED: Hawaiian Pacific SWD MALE])</f>
        <v>0</v>
      </c>
      <c r="HP70" s="14">
        <f>SUBTOTAL(9,Table1[ENROLLED: Black SWD MALE])</f>
        <v>64</v>
      </c>
      <c r="HQ70" s="14">
        <f>SUBTOTAL(9,Table1[ENROLLED: White SWD MALE])</f>
        <v>178</v>
      </c>
      <c r="HR70" s="14">
        <f>SUBTOTAL(9,Table1[ENROLLED: Latino SWD MALE])</f>
        <v>319</v>
      </c>
      <c r="HS70" s="14">
        <f>SUBTOTAL(9,Table1[ENROLLED: Multi-Racial SWD MALE])</f>
        <v>7</v>
      </c>
      <c r="HT70" s="14">
        <f>SUBTOTAL(9,Table1[ENROLLED: LEP SWD MALE])</f>
        <v>8</v>
      </c>
      <c r="HU70" s="14">
        <f>SUBTOTAL(9,Table1[ENROLLED: Overall SWD FEMALE])</f>
        <v>381</v>
      </c>
      <c r="HV70" s="14">
        <f>SUBTOTAL(9,Table1[ENROLLED: American Indian SWD FEMALE])</f>
        <v>0</v>
      </c>
      <c r="HW70" s="14">
        <f>SUBTOTAL(9,Table1[ENROLLED: Asian SWD FEMALE])</f>
        <v>0</v>
      </c>
      <c r="HX70" s="14">
        <f>SUBTOTAL(9,Table1[ENROLLED: Hawaiian Pacific SWD FEMALE])</f>
        <v>0</v>
      </c>
      <c r="HY70" s="14">
        <f>SUBTOTAL(9,Table1[ENROLLED: Black SWD FEMALE])</f>
        <v>44</v>
      </c>
      <c r="HZ70" s="14">
        <f>SUBTOTAL(9,Table1[ENROLLED: White SWD FEMALE])</f>
        <v>113</v>
      </c>
      <c r="IA70" s="14">
        <f>SUBTOTAL(9,Table1[ENROLLED: Latino SWD FEMALE])</f>
        <v>220</v>
      </c>
      <c r="IB70" s="14">
        <f>SUBTOTAL(9,Table1[ENROLLED: Multi-Racial SWD FEMALE])</f>
        <v>4</v>
      </c>
      <c r="IC70" s="14">
        <f>SUBTOTAL(9,Table1[ENROLLED: LEP SWD FEMALE])</f>
        <v>0</v>
      </c>
      <c r="ID70" s="14">
        <f>SUBTOTAL(9,Table1[ENROLLED: Overall SWOD])</f>
        <v>7885</v>
      </c>
      <c r="IE70" s="14">
        <f>SUBTOTAL(9,Table1[ENROLLED: American Indian SWOD])</f>
        <v>0</v>
      </c>
      <c r="IF70" s="14">
        <f>SUBTOTAL(9,Table1[ENROLLED: Asian SWOD])</f>
        <v>0</v>
      </c>
      <c r="IG70" s="14">
        <f>SUBTOTAL(9,Table1[ENROLLED: Hawaiian Pacific SWOD])</f>
        <v>0</v>
      </c>
      <c r="IH70" s="14">
        <f>SUBTOTAL(9,Table1[ENROLLED: Black SWOD])</f>
        <v>177</v>
      </c>
      <c r="II70" s="14">
        <f>SUBTOTAL(9,Table1[ENROLLED: Latino SWOD])</f>
        <v>4050</v>
      </c>
      <c r="IJ70" s="14">
        <f>SUBTOTAL(9,Table1[ENROLLED: White SWOD])</f>
        <v>1697</v>
      </c>
      <c r="IK70" s="14">
        <f>SUBTOTAL(9,Table1[ENROLLED: Multi-Racial SWOD])</f>
        <v>0</v>
      </c>
      <c r="IL70" s="14">
        <f>SUBTOTAL(9,Table1[ENROLLED: LEP SWOD])</f>
        <v>0</v>
      </c>
      <c r="IM70" s="14">
        <f>SUBTOTAL(9,Table1[ENROLLED: Overall SWOD MALE])</f>
        <v>5091</v>
      </c>
      <c r="IN70" s="14">
        <f>SUBTOTAL(9,Table1[ENROLLED: American Indian SWOD MALE])</f>
        <v>1</v>
      </c>
      <c r="IO70" s="14">
        <f>SUBTOTAL(9,Table1[ENROLLED: Asian SWOD MALE])</f>
        <v>0</v>
      </c>
      <c r="IP70" s="14">
        <f>SUBTOTAL(9,Table1[ENROLLED: Hawaiian Pacific SWOD MALE])</f>
        <v>0</v>
      </c>
      <c r="IQ70" s="14">
        <f>SUBTOTAL(9,Table1[ENROLLED: Black SWOD MALE])</f>
        <v>145</v>
      </c>
      <c r="IR70" s="14">
        <f>SUBTOTAL(9,Table1[ENROLLED: Latino SWOD MALE])</f>
        <v>2572</v>
      </c>
      <c r="IS70" s="14">
        <f>SUBTOTAL(9,Table1[ENROLLED: White SWOD MALE])</f>
        <v>1009</v>
      </c>
      <c r="IT70" s="14">
        <f>SUBTOTAL(9,Table1[ENROLLED: Multi-Racial SWOD MALE])</f>
        <v>0</v>
      </c>
      <c r="IU70" s="14">
        <f>SUBTOTAL(9,Table1[ENROLLED: LEP SWOD MALE])</f>
        <v>1</v>
      </c>
      <c r="IV70" s="14">
        <f>SUBTOTAL(9,Table1[ENROLLED: Overall SWOD FEMALE])</f>
        <v>4250</v>
      </c>
      <c r="IW70" s="14">
        <f>SUBTOTAL(9,Table1[ENROLLED: American Indian SWOD FEMALE])</f>
        <v>0</v>
      </c>
      <c r="IX70" s="14">
        <f>SUBTOTAL(9,Table1[ENROLLED: Asian SWOD FEMALE])</f>
        <v>0</v>
      </c>
      <c r="IY70" s="14">
        <f>SUBTOTAL(9,Table1[ENROLLED: Hawaiian Pacific SWOD FEMALE])</f>
        <v>0</v>
      </c>
      <c r="IZ70" s="14">
        <f>SUBTOTAL(9,Table1[ENROLLED: Black SWOD FEMALE])</f>
        <v>122</v>
      </c>
      <c r="JA70" s="14">
        <f>SUBTOTAL(9,Table1[ENROLLED: Latino SWOD FEMALE])</f>
        <v>2209</v>
      </c>
      <c r="JB70" s="14">
        <f>SUBTOTAL(9,Table1[ENROLLED: White SWOD FEMALE])</f>
        <v>1013</v>
      </c>
      <c r="JC70" s="14">
        <f>SUBTOTAL(9,Table1[ENROLLED: Multi-Racial SWOD FEMALE])</f>
        <v>4</v>
      </c>
      <c r="JD70" s="14">
        <f>SUBTOTAL(9,Table1[ENROLLED: LEP SWOD FEMALE])</f>
        <v>0</v>
      </c>
      <c r="JE70" s="15"/>
      <c r="JF70" s="15"/>
      <c r="JG70" s="15"/>
      <c r="JH70" s="15"/>
      <c r="JI70" s="15"/>
      <c r="JJ70" s="15"/>
      <c r="JK70" s="15"/>
      <c r="JL70" s="15"/>
      <c r="JM70" s="15"/>
      <c r="JN70" s="15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OSS_HS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Cheri H</cp:lastModifiedBy>
  <dcterms:created xsi:type="dcterms:W3CDTF">2011-08-01T14:22:18Z</dcterms:created>
  <dcterms:modified xsi:type="dcterms:W3CDTF">2017-05-03T13:23:38Z</dcterms:modified>
</cp:coreProperties>
</file>